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/Users/fiorellabianchi/Downloads/"/>
    </mc:Choice>
  </mc:AlternateContent>
  <xr:revisionPtr revIDLastSave="327" documentId="13_ncr:1_{8E4E898D-8E17-3F44-A8D3-715A90E964F5}" xr6:coauthVersionLast="47" xr6:coauthVersionMax="47" xr10:uidLastSave="{DBF1E208-AF92-4AE2-9D45-99801BC9D318}"/>
  <bookViews>
    <workbookView xWindow="9920" yWindow="660" windowWidth="19480" windowHeight="16900" firstSheet="1" activeTab="2" xr2:uid="{00000000-000D-0000-FFFF-FFFF00000000}"/>
  </bookViews>
  <sheets>
    <sheet name="2A Organisational Budget" sheetId="1" r:id="rId1"/>
    <sheet name="2B Internal Project budget " sheetId="2" r:id="rId2"/>
    <sheet name="2C Proposal Budget" sheetId="3" r:id="rId3"/>
  </sheets>
  <definedNames>
    <definedName name="_xlnm.Print_Area" localSheetId="0">'2A Organisational Budget'!$A$1:$J$35</definedName>
    <definedName name="_xlnm.Print_Area" localSheetId="2">'2C Proposal Budget'!$A$1:$V$24</definedName>
    <definedName name="_xlnm.Print_Area" localSheetId="1">'2B Internal Project budget '!$A$1:$X$39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6s3CrJr2M5A35MTghSpU/os5fcEjtXl93HIWZkFxtzU="/>
    </ext>
  </extLst>
</workbook>
</file>

<file path=xl/calcChain.xml><?xml version="1.0" encoding="utf-8"?>
<calcChain xmlns="http://schemas.openxmlformats.org/spreadsheetml/2006/main">
  <c r="C34" i="1" l="1"/>
  <c r="U15" i="3"/>
  <c r="U14" i="3"/>
  <c r="U13" i="3"/>
  <c r="U12" i="3"/>
  <c r="U11" i="3"/>
  <c r="U10" i="3"/>
  <c r="U9" i="3"/>
  <c r="U8" i="3"/>
  <c r="U22" i="3" s="1"/>
  <c r="L22" i="3"/>
  <c r="L9" i="3"/>
  <c r="L10" i="3"/>
  <c r="L11" i="3"/>
  <c r="L12" i="3"/>
  <c r="L13" i="3"/>
  <c r="L14" i="3"/>
  <c r="L15" i="3"/>
  <c r="L8" i="3"/>
  <c r="H7" i="1"/>
  <c r="G7" i="1"/>
  <c r="F7" i="1"/>
  <c r="H12" i="1"/>
  <c r="G12" i="1"/>
  <c r="F12" i="1"/>
  <c r="H18" i="1"/>
  <c r="G18" i="1"/>
  <c r="F18" i="1"/>
  <c r="C18" i="1"/>
  <c r="C12" i="1"/>
  <c r="C7" i="1"/>
  <c r="H31" i="1"/>
  <c r="G31" i="1"/>
  <c r="F31" i="1"/>
  <c r="T14" i="3"/>
  <c r="S14" i="3"/>
  <c r="V14" i="3" s="1"/>
  <c r="T13" i="3"/>
  <c r="S13" i="3"/>
  <c r="T12" i="3"/>
  <c r="S12" i="3"/>
  <c r="V12" i="3" s="1"/>
  <c r="I12" i="3"/>
  <c r="K12" i="3" s="1"/>
  <c r="S10" i="3"/>
  <c r="T9" i="3"/>
  <c r="S9" i="3"/>
  <c r="T8" i="3"/>
  <c r="S8" i="3"/>
  <c r="W35" i="2"/>
  <c r="L35" i="2"/>
  <c r="M34" i="2"/>
  <c r="B34" i="2"/>
  <c r="W33" i="2"/>
  <c r="L33" i="2"/>
  <c r="X31" i="2"/>
  <c r="W30" i="2"/>
  <c r="L30" i="2"/>
  <c r="W29" i="2"/>
  <c r="L29" i="2"/>
  <c r="W28" i="2"/>
  <c r="L28" i="2"/>
  <c r="V27" i="2"/>
  <c r="U27" i="2"/>
  <c r="T27" i="2"/>
  <c r="S27" i="2"/>
  <c r="W27" i="2" s="1"/>
  <c r="Q27" i="2"/>
  <c r="P27" i="2"/>
  <c r="O27" i="2"/>
  <c r="N27" i="2"/>
  <c r="K27" i="2"/>
  <c r="J27" i="2"/>
  <c r="I27" i="2"/>
  <c r="H27" i="2"/>
  <c r="L27" i="2" s="1"/>
  <c r="S17" i="3" s="1"/>
  <c r="X26" i="2"/>
  <c r="V25" i="2"/>
  <c r="U25" i="2"/>
  <c r="T25" i="2"/>
  <c r="S25" i="2"/>
  <c r="W25" i="2" s="1"/>
  <c r="R25" i="2"/>
  <c r="I15" i="3" s="1"/>
  <c r="K15" i="3" s="1"/>
  <c r="M25" i="2"/>
  <c r="K25" i="2"/>
  <c r="J25" i="2"/>
  <c r="I25" i="2"/>
  <c r="H25" i="2"/>
  <c r="L25" i="2" s="1"/>
  <c r="G25" i="2"/>
  <c r="V24" i="2"/>
  <c r="U24" i="2"/>
  <c r="T24" i="2"/>
  <c r="S24" i="2"/>
  <c r="R24" i="2"/>
  <c r="I14" i="3" s="1"/>
  <c r="K14" i="3" s="1"/>
  <c r="M24" i="2"/>
  <c r="K24" i="2"/>
  <c r="J24" i="2"/>
  <c r="I24" i="2"/>
  <c r="H24" i="2"/>
  <c r="G24" i="2"/>
  <c r="H14" i="3" s="1"/>
  <c r="J14" i="3" s="1"/>
  <c r="M14" i="3" s="1"/>
  <c r="V23" i="2"/>
  <c r="U23" i="2"/>
  <c r="T23" i="2"/>
  <c r="S23" i="2"/>
  <c r="R23" i="2"/>
  <c r="I13" i="3" s="1"/>
  <c r="K13" i="3" s="1"/>
  <c r="M23" i="2"/>
  <c r="K23" i="2"/>
  <c r="J23" i="2"/>
  <c r="I23" i="2"/>
  <c r="H23" i="2"/>
  <c r="L23" i="2" s="1"/>
  <c r="G23" i="2"/>
  <c r="H13" i="3" s="1"/>
  <c r="J13" i="3" s="1"/>
  <c r="M13" i="3" s="1"/>
  <c r="M22" i="2"/>
  <c r="K22" i="2"/>
  <c r="J22" i="2"/>
  <c r="I22" i="2"/>
  <c r="H22" i="2"/>
  <c r="G22" i="2"/>
  <c r="H12" i="3" s="1"/>
  <c r="J12" i="3" s="1"/>
  <c r="V21" i="2"/>
  <c r="U21" i="2"/>
  <c r="T21" i="2"/>
  <c r="S21" i="2"/>
  <c r="W21" i="2" s="1"/>
  <c r="R21" i="2"/>
  <c r="M21" i="2"/>
  <c r="K21" i="2"/>
  <c r="J21" i="2"/>
  <c r="I21" i="2"/>
  <c r="H21" i="2"/>
  <c r="L21" i="2" s="1"/>
  <c r="G21" i="2"/>
  <c r="V20" i="2"/>
  <c r="U20" i="2"/>
  <c r="T20" i="2"/>
  <c r="S20" i="2"/>
  <c r="W20" i="2" s="1"/>
  <c r="R20" i="2"/>
  <c r="I10" i="3" s="1"/>
  <c r="K10" i="3" s="1"/>
  <c r="M20" i="2"/>
  <c r="K20" i="2"/>
  <c r="J20" i="2"/>
  <c r="I20" i="2"/>
  <c r="H20" i="2"/>
  <c r="L20" i="2" s="1"/>
  <c r="X20" i="2" s="1"/>
  <c r="G20" i="2"/>
  <c r="H10" i="3" s="1"/>
  <c r="J10" i="3" s="1"/>
  <c r="M10" i="3" s="1"/>
  <c r="V19" i="2"/>
  <c r="U19" i="2"/>
  <c r="T19" i="2"/>
  <c r="S19" i="2"/>
  <c r="R19" i="2"/>
  <c r="I9" i="3" s="1"/>
  <c r="K9" i="3" s="1"/>
  <c r="M19" i="2"/>
  <c r="K19" i="2"/>
  <c r="J19" i="2"/>
  <c r="I19" i="2"/>
  <c r="H19" i="2"/>
  <c r="G19" i="2"/>
  <c r="H9" i="3" s="1"/>
  <c r="J9" i="3" s="1"/>
  <c r="V18" i="2"/>
  <c r="V17" i="2" s="1"/>
  <c r="V16" i="2" s="1"/>
  <c r="U18" i="2"/>
  <c r="U17" i="2" s="1"/>
  <c r="T18" i="2"/>
  <c r="S18" i="2"/>
  <c r="R18" i="2"/>
  <c r="I8" i="3" s="1"/>
  <c r="K8" i="3" s="1"/>
  <c r="M18" i="2"/>
  <c r="K18" i="2"/>
  <c r="J18" i="2"/>
  <c r="J17" i="2" s="1"/>
  <c r="J16" i="2" s="1"/>
  <c r="I18" i="2"/>
  <c r="H18" i="2"/>
  <c r="G18" i="2"/>
  <c r="H8" i="3" s="1"/>
  <c r="J8" i="3" s="1"/>
  <c r="U16" i="2"/>
  <c r="D18" i="1"/>
  <c r="D12" i="1"/>
  <c r="D7" i="1"/>
  <c r="F28" i="1" l="1"/>
  <c r="G28" i="1"/>
  <c r="H28" i="1"/>
  <c r="V13" i="3"/>
  <c r="L19" i="2"/>
  <c r="W19" i="2"/>
  <c r="X19" i="2" s="1"/>
  <c r="W23" i="2"/>
  <c r="X23" i="2" s="1"/>
  <c r="W24" i="2"/>
  <c r="Q15" i="3"/>
  <c r="S15" i="3" s="1"/>
  <c r="H15" i="3"/>
  <c r="J15" i="3" s="1"/>
  <c r="X25" i="2"/>
  <c r="X28" i="2"/>
  <c r="X29" i="2"/>
  <c r="C28" i="1"/>
  <c r="C31" i="1"/>
  <c r="D31" i="1"/>
  <c r="V9" i="3"/>
  <c r="M9" i="3"/>
  <c r="L18" i="2"/>
  <c r="H17" i="2"/>
  <c r="I17" i="2"/>
  <c r="I16" i="2" s="1"/>
  <c r="R11" i="3"/>
  <c r="T11" i="3" s="1"/>
  <c r="I11" i="3"/>
  <c r="K11" i="3" s="1"/>
  <c r="X35" i="2"/>
  <c r="X21" i="2"/>
  <c r="L24" i="2"/>
  <c r="X24" i="2" s="1"/>
  <c r="X33" i="2"/>
  <c r="V8" i="3"/>
  <c r="J17" i="3"/>
  <c r="K17" i="2"/>
  <c r="K16" i="2" s="1"/>
  <c r="H11" i="3"/>
  <c r="J11" i="3" s="1"/>
  <c r="S11" i="3"/>
  <c r="X30" i="2"/>
  <c r="T17" i="3"/>
  <c r="V17" i="3" s="1"/>
  <c r="K17" i="3"/>
  <c r="G37" i="2"/>
  <c r="D28" i="1"/>
  <c r="S17" i="2"/>
  <c r="R27" i="2"/>
  <c r="X27" i="2"/>
  <c r="M15" i="3"/>
  <c r="T17" i="2"/>
  <c r="T16" i="2" s="1"/>
  <c r="W18" i="2"/>
  <c r="X18" i="2" s="1"/>
  <c r="L22" i="2"/>
  <c r="X22" i="2" s="1"/>
  <c r="M8" i="3"/>
  <c r="J18" i="3"/>
  <c r="M12" i="3"/>
  <c r="T10" i="3"/>
  <c r="V10" i="3" s="1"/>
  <c r="R15" i="3"/>
  <c r="T15" i="3" s="1"/>
  <c r="V15" i="3" s="1"/>
  <c r="R37" i="2"/>
  <c r="H34" i="1" l="1"/>
  <c r="H32" i="1"/>
  <c r="G34" i="1"/>
  <c r="G32" i="1"/>
  <c r="F34" i="1"/>
  <c r="F32" i="1"/>
  <c r="K18" i="3"/>
  <c r="C32" i="1"/>
  <c r="B9" i="2"/>
  <c r="V11" i="3"/>
  <c r="S18" i="3"/>
  <c r="S20" i="3" s="1"/>
  <c r="M18" i="3"/>
  <c r="M22" i="3"/>
  <c r="T18" i="3"/>
  <c r="W17" i="2"/>
  <c r="S16" i="2"/>
  <c r="W16" i="2" s="1"/>
  <c r="M17" i="3"/>
  <c r="L17" i="2"/>
  <c r="H16" i="2"/>
  <c r="D32" i="1"/>
  <c r="B10" i="2" s="1"/>
  <c r="D34" i="1"/>
  <c r="M11" i="3"/>
  <c r="M32" i="2" l="1"/>
  <c r="B32" i="2"/>
  <c r="V18" i="3"/>
  <c r="T20" i="3"/>
  <c r="V20" i="3" s="1"/>
  <c r="C16" i="3"/>
  <c r="L16" i="2"/>
  <c r="X16" i="2" s="1"/>
  <c r="X17" i="2"/>
  <c r="B36" i="2"/>
  <c r="M36" i="2"/>
  <c r="S32" i="2"/>
  <c r="K32" i="2" l="1"/>
  <c r="K34" i="2" s="1"/>
  <c r="J32" i="2"/>
  <c r="J34" i="2" s="1"/>
  <c r="I32" i="2"/>
  <c r="I34" i="2" s="1"/>
  <c r="H32" i="2"/>
  <c r="L32" i="2" s="1"/>
  <c r="T32" i="2"/>
  <c r="T34" i="2" s="1"/>
  <c r="V32" i="2"/>
  <c r="V34" i="2" s="1"/>
  <c r="U32" i="2"/>
  <c r="U34" i="2" s="1"/>
  <c r="V22" i="3"/>
  <c r="S34" i="2"/>
  <c r="C17" i="3"/>
  <c r="C18" i="3" s="1"/>
  <c r="B16" i="3"/>
  <c r="B8" i="3"/>
  <c r="U36" i="2"/>
  <c r="T36" i="2"/>
  <c r="S36" i="2"/>
  <c r="V36" i="2"/>
  <c r="C19" i="3"/>
  <c r="H36" i="2"/>
  <c r="J36" i="2"/>
  <c r="I36" i="2"/>
  <c r="K36" i="2"/>
  <c r="H34" i="2" l="1"/>
  <c r="L34" i="2" s="1"/>
  <c r="L36" i="2"/>
  <c r="W34" i="2"/>
  <c r="C20" i="3"/>
  <c r="C22" i="3" s="1"/>
  <c r="W32" i="2"/>
  <c r="X32" i="2" s="1"/>
  <c r="D8" i="3"/>
  <c r="B9" i="3"/>
  <c r="D9" i="3" s="1"/>
  <c r="B11" i="3"/>
  <c r="D11" i="3" s="1"/>
  <c r="W36" i="2"/>
  <c r="X36" i="2" s="1"/>
  <c r="D16" i="3"/>
  <c r="B17" i="3"/>
  <c r="D17" i="3" s="1"/>
  <c r="B19" i="3"/>
  <c r="D19" i="3" s="1"/>
  <c r="X34" i="2" l="1"/>
  <c r="L37" i="2"/>
  <c r="W37" i="2"/>
  <c r="X37" i="2" s="1"/>
  <c r="V23" i="3"/>
  <c r="M23" i="3"/>
  <c r="B10" i="3"/>
  <c r="D10" i="3" s="1"/>
  <c r="D12" i="3" s="1"/>
  <c r="B18" i="3"/>
  <c r="B12" i="3"/>
  <c r="D18" i="3" l="1"/>
  <c r="D20" i="3" s="1"/>
  <c r="B20" i="3"/>
  <c r="B22" i="3" s="1"/>
  <c r="D22" i="3" s="1"/>
  <c r="D23" i="3" s="1"/>
</calcChain>
</file>

<file path=xl/sharedStrings.xml><?xml version="1.0" encoding="utf-8"?>
<sst xmlns="http://schemas.openxmlformats.org/spreadsheetml/2006/main" count="157" uniqueCount="93">
  <si>
    <t>Tool 2A: Organisational Budget</t>
  </si>
  <si>
    <t>Scenarios</t>
  </si>
  <si>
    <t>Reserves geneator</t>
  </si>
  <si>
    <t>Cost recovery</t>
  </si>
  <si>
    <t>Loss Generator</t>
  </si>
  <si>
    <t xml:space="preserve">NOTES </t>
  </si>
  <si>
    <t>A</t>
  </si>
  <si>
    <t>Funding</t>
  </si>
  <si>
    <t>Source type 1</t>
  </si>
  <si>
    <t>Source type 2</t>
  </si>
  <si>
    <t>Source type 3</t>
  </si>
  <si>
    <t>B</t>
  </si>
  <si>
    <t>Direct expenses</t>
  </si>
  <si>
    <t>Research staff</t>
  </si>
  <si>
    <t>Consultants</t>
  </si>
  <si>
    <t>Project/programme manager</t>
  </si>
  <si>
    <t>Project expenses (flights, comms, editing, etc.)</t>
  </si>
  <si>
    <t>C</t>
  </si>
  <si>
    <t>Indirect expenses</t>
  </si>
  <si>
    <t>Directors' salaries</t>
  </si>
  <si>
    <t>Comms staff</t>
  </si>
  <si>
    <t>Comms expenses</t>
  </si>
  <si>
    <t>Organisation support staff (admin/HR/finance/other)</t>
  </si>
  <si>
    <t>IT/technology</t>
  </si>
  <si>
    <t>Facilities</t>
  </si>
  <si>
    <t>Other</t>
  </si>
  <si>
    <t>Contingency/bad debt</t>
  </si>
  <si>
    <t>D=A-B-C</t>
  </si>
  <si>
    <t>Reserves</t>
  </si>
  <si>
    <t>Key data:</t>
  </si>
  <si>
    <t>Indirect rate (C/B)</t>
  </si>
  <si>
    <t>Reserves rate ( D/(B+C)</t>
  </si>
  <si>
    <t>Number of months of operation covered by reserves</t>
  </si>
  <si>
    <t>Tool 2B: Internal Project Budget</t>
  </si>
  <si>
    <t xml:space="preserve"> FILL IN ALL CELLS HIGHLIGHTED IN BLUE</t>
  </si>
  <si>
    <t>Project name:</t>
  </si>
  <si>
    <t>Currency</t>
  </si>
  <si>
    <t>USD</t>
  </si>
  <si>
    <t>Contingeny rate</t>
  </si>
  <si>
    <t>Include FX contingency and additional contingency adequate for any unexpected expenses incurred by the project.</t>
  </si>
  <si>
    <t>Inflation</t>
  </si>
  <si>
    <t>For rate adjustments for multiyear projects.</t>
  </si>
  <si>
    <t>Indirect rate</t>
  </si>
  <si>
    <t>From organisational budget. Contribution of every project to the general operation of the organisation (i.e. indirect expenses).</t>
  </si>
  <si>
    <t>Reserves rate</t>
  </si>
  <si>
    <t>From organisational budget. Contributes to secure funding reserves over time.</t>
  </si>
  <si>
    <t>Year 1</t>
  </si>
  <si>
    <t>Year 2</t>
  </si>
  <si>
    <t>Total project</t>
  </si>
  <si>
    <t>Cost rate USD</t>
  </si>
  <si>
    <t>Days</t>
  </si>
  <si>
    <t>Cost USD</t>
  </si>
  <si>
    <t>Q1</t>
  </si>
  <si>
    <t>Q2</t>
  </si>
  <si>
    <t>Q3</t>
  </si>
  <si>
    <t>Q4</t>
  </si>
  <si>
    <t>Total days</t>
  </si>
  <si>
    <t>Total budget</t>
  </si>
  <si>
    <t>Direct cost</t>
  </si>
  <si>
    <t>Staff</t>
  </si>
  <si>
    <t>Director</t>
  </si>
  <si>
    <t>Team leader</t>
  </si>
  <si>
    <t>Researcher 1</t>
  </si>
  <si>
    <t>Researcher 2</t>
  </si>
  <si>
    <t>Researcher 3</t>
  </si>
  <si>
    <t>Comms officer</t>
  </si>
  <si>
    <t>Admin/finance</t>
  </si>
  <si>
    <t xml:space="preserve">Project expenses </t>
  </si>
  <si>
    <t>Travel</t>
  </si>
  <si>
    <t xml:space="preserve">Comms </t>
  </si>
  <si>
    <t>Others (bank commisions, insurance, etc.)</t>
  </si>
  <si>
    <t>FX Contingency rate</t>
  </si>
  <si>
    <t>Total project funding</t>
  </si>
  <si>
    <t>Tool 2C: Proposal Budget</t>
  </si>
  <si>
    <t>Option 1: By Outputs</t>
  </si>
  <si>
    <t>Option 2: by funder daily rates</t>
  </si>
  <si>
    <t>Option 3: by daily cost rates and cap indirect rate</t>
  </si>
  <si>
    <t>Total USD</t>
  </si>
  <si>
    <t>funder rate</t>
  </si>
  <si>
    <t>Total Days</t>
  </si>
  <si>
    <t>Cost rate</t>
  </si>
  <si>
    <t>Output 1</t>
  </si>
  <si>
    <t>Direct Cost</t>
  </si>
  <si>
    <t>Indirect Cost</t>
  </si>
  <si>
    <t xml:space="preserve">Contingency </t>
  </si>
  <si>
    <t>Total Output 1</t>
  </si>
  <si>
    <t>Output 2</t>
  </si>
  <si>
    <t>Expenses+15% adm</t>
  </si>
  <si>
    <t>Expenses</t>
  </si>
  <si>
    <t>TOTAL Direct costs</t>
  </si>
  <si>
    <t>Total Direct costs</t>
  </si>
  <si>
    <t>Total Project Value</t>
  </si>
  <si>
    <t>check  must be zero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</si>
</sst>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>
    <font>
      <sz val="12"/>
      <color theme="1"/>
      <name val="Aptos Narrow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2"/>
      <name val="Aptos Narrow"/>
    </font>
    <font>
      <b/>
      <sz val="12"/>
      <color rgb="FFFF0000"/>
      <name val="Aptos Narrow"/>
    </font>
    <font>
      <sz val="12"/>
      <color theme="1"/>
      <name val="Aptos Narrow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FF0000"/>
      <name val="Aptos Narrow"/>
    </font>
    <font>
      <b/>
      <sz val="12"/>
      <color theme="1"/>
      <name val="Aptos Narrow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</font>
    <font>
      <b/>
      <i/>
      <sz val="12"/>
      <color theme="1"/>
      <name val="Aptos Narrow"/>
    </font>
    <font>
      <i/>
      <sz val="12"/>
      <color theme="1"/>
      <name val="Calibri"/>
      <family val="2"/>
    </font>
    <font>
      <i/>
      <sz val="12"/>
      <color theme="1"/>
      <name val="Aptos Narrow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  <font>
      <b/>
      <sz val="18"/>
      <color rgb="FFFFFFFF"/>
      <name val="Aptos Narrow"/>
      <scheme val="minor"/>
    </font>
    <font>
      <b/>
      <sz val="18"/>
      <color theme="1"/>
      <name val="Aptos Narrow"/>
      <scheme val="minor"/>
    </font>
    <font>
      <sz val="12"/>
      <color rgb="FF747474"/>
      <name val="Aptos Narrow"/>
      <scheme val="minor"/>
    </font>
    <font>
      <b/>
      <sz val="12"/>
      <color rgb="FF747474"/>
      <name val="Aptos Narrow"/>
      <scheme val="minor"/>
    </font>
    <font>
      <sz val="12"/>
      <color theme="1" tint="0.499984740745262"/>
      <name val="Aptos Narrow"/>
      <scheme val="minor"/>
    </font>
    <font>
      <b/>
      <sz val="12"/>
      <color theme="1" tint="0.499984740745262"/>
      <name val="Aptos Narrow"/>
      <scheme val="minor"/>
    </font>
    <font>
      <i/>
      <sz val="12"/>
      <color theme="1" tint="0.499984740745262"/>
      <name val="Aptos Narrow"/>
    </font>
    <font>
      <sz val="12"/>
      <color theme="1" tint="0.499984740745262"/>
      <name val="Trebuchet MS"/>
      <family val="2"/>
    </font>
    <font>
      <i/>
      <sz val="12"/>
      <color rgb="FFFF0000"/>
      <name val="Aptos Narrow"/>
    </font>
    <font>
      <b/>
      <sz val="12"/>
      <name val="Aptos Narrow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7F3FF"/>
        <bgColor rgb="FFC7F3FF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rgb="FFE7024C"/>
        <bgColor indexed="64"/>
      </patternFill>
    </fill>
    <fill>
      <patternFill patternType="solid">
        <fgColor rgb="FF9DC7E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9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5" fillId="3" borderId="4" xfId="0" applyFont="1" applyFill="1" applyBorder="1"/>
    <xf numFmtId="9" fontId="5" fillId="3" borderId="4" xfId="0" applyNumberFormat="1" applyFont="1" applyFill="1" applyBorder="1"/>
    <xf numFmtId="0" fontId="6" fillId="0" borderId="0" xfId="0" applyFont="1" applyAlignment="1">
      <alignment horizontal="left"/>
    </xf>
    <xf numFmtId="0" fontId="10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3" xfId="0" applyFont="1" applyBorder="1"/>
    <xf numFmtId="0" fontId="9" fillId="0" borderId="3" xfId="0" applyFont="1" applyBorder="1" applyAlignment="1">
      <alignment horizontal="center"/>
    </xf>
    <xf numFmtId="0" fontId="5" fillId="0" borderId="10" xfId="0" applyFont="1" applyBorder="1"/>
    <xf numFmtId="0" fontId="10" fillId="0" borderId="11" xfId="0" applyFont="1" applyBorder="1"/>
    <xf numFmtId="0" fontId="10" fillId="0" borderId="12" xfId="0" applyFont="1" applyBorder="1"/>
    <xf numFmtId="3" fontId="10" fillId="0" borderId="10" xfId="0" applyNumberFormat="1" applyFont="1" applyBorder="1"/>
    <xf numFmtId="3" fontId="10" fillId="0" borderId="11" xfId="0" applyNumberFormat="1" applyFont="1" applyBorder="1"/>
    <xf numFmtId="3" fontId="10" fillId="0" borderId="12" xfId="0" applyNumberFormat="1" applyFont="1" applyBorder="1"/>
    <xf numFmtId="0" fontId="14" fillId="3" borderId="13" xfId="0" applyFont="1" applyFill="1" applyBorder="1"/>
    <xf numFmtId="0" fontId="14" fillId="3" borderId="14" xfId="0" applyFont="1" applyFill="1" applyBorder="1"/>
    <xf numFmtId="0" fontId="14" fillId="3" borderId="4" xfId="0" applyFont="1" applyFill="1" applyBorder="1"/>
    <xf numFmtId="0" fontId="14" fillId="3" borderId="15" xfId="0" applyFont="1" applyFill="1" applyBorder="1"/>
    <xf numFmtId="0" fontId="14" fillId="3" borderId="16" xfId="0" applyFont="1" applyFill="1" applyBorder="1"/>
    <xf numFmtId="3" fontId="14" fillId="3" borderId="14" xfId="0" applyNumberFormat="1" applyFont="1" applyFill="1" applyBorder="1"/>
    <xf numFmtId="3" fontId="14" fillId="3" borderId="4" xfId="0" applyNumberFormat="1" applyFont="1" applyFill="1" applyBorder="1"/>
    <xf numFmtId="3" fontId="14" fillId="3" borderId="15" xfId="0" applyNumberFormat="1" applyFont="1" applyFill="1" applyBorder="1"/>
    <xf numFmtId="3" fontId="11" fillId="3" borderId="14" xfId="0" applyNumberFormat="1" applyFont="1" applyFill="1" applyBorder="1"/>
    <xf numFmtId="3" fontId="5" fillId="0" borderId="0" xfId="0" applyNumberFormat="1" applyFont="1"/>
    <xf numFmtId="9" fontId="5" fillId="0" borderId="17" xfId="0" applyNumberFormat="1" applyFont="1" applyBorder="1"/>
    <xf numFmtId="3" fontId="6" fillId="0" borderId="0" xfId="0" applyNumberFormat="1" applyFont="1"/>
    <xf numFmtId="0" fontId="5" fillId="0" borderId="17" xfId="0" applyFont="1" applyBorder="1"/>
    <xf numFmtId="0" fontId="10" fillId="0" borderId="8" xfId="0" applyFont="1" applyBorder="1"/>
    <xf numFmtId="9" fontId="10" fillId="0" borderId="8" xfId="0" applyNumberFormat="1" applyFont="1" applyBorder="1"/>
    <xf numFmtId="0" fontId="5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3" fontId="10" fillId="0" borderId="18" xfId="0" applyNumberFormat="1" applyFont="1" applyBorder="1"/>
    <xf numFmtId="3" fontId="9" fillId="0" borderId="18" xfId="0" applyNumberFormat="1" applyFont="1" applyBorder="1"/>
    <xf numFmtId="9" fontId="5" fillId="0" borderId="21" xfId="0" applyNumberFormat="1" applyFont="1" applyBorder="1"/>
    <xf numFmtId="0" fontId="10" fillId="0" borderId="18" xfId="0" applyFont="1" applyBorder="1"/>
    <xf numFmtId="3" fontId="9" fillId="0" borderId="20" xfId="0" applyNumberFormat="1" applyFont="1" applyBorder="1"/>
    <xf numFmtId="0" fontId="0" fillId="0" borderId="4" xfId="0" applyBorder="1"/>
    <xf numFmtId="3" fontId="5" fillId="0" borderId="14" xfId="0" applyNumberFormat="1" applyFont="1" applyBorder="1"/>
    <xf numFmtId="3" fontId="5" fillId="0" borderId="24" xfId="0" applyNumberFormat="1" applyFont="1" applyBorder="1"/>
    <xf numFmtId="3" fontId="5" fillId="0" borderId="4" xfId="0" applyNumberFormat="1" applyFont="1" applyBorder="1"/>
    <xf numFmtId="0" fontId="15" fillId="0" borderId="4" xfId="0" applyFont="1" applyBorder="1"/>
    <xf numFmtId="0" fontId="0" fillId="0" borderId="22" xfId="0" applyBorder="1"/>
    <xf numFmtId="0" fontId="15" fillId="0" borderId="28" xfId="0" applyFont="1" applyBorder="1"/>
    <xf numFmtId="0" fontId="0" fillId="0" borderId="28" xfId="0" applyBorder="1"/>
    <xf numFmtId="0" fontId="13" fillId="0" borderId="28" xfId="0" applyFont="1" applyBorder="1" applyAlignment="1">
      <alignment horizontal="left"/>
    </xf>
    <xf numFmtId="0" fontId="15" fillId="0" borderId="22" xfId="0" applyFont="1" applyBorder="1" applyAlignment="1">
      <alignment horizontal="center"/>
    </xf>
    <xf numFmtId="0" fontId="0" fillId="0" borderId="28" xfId="0" applyFont="1" applyFill="1" applyBorder="1"/>
    <xf numFmtId="0" fontId="0" fillId="0" borderId="4" xfId="0" applyFont="1" applyFill="1" applyBorder="1"/>
    <xf numFmtId="0" fontId="0" fillId="0" borderId="33" xfId="0" applyFont="1" applyFill="1" applyBorder="1"/>
    <xf numFmtId="0" fontId="0" fillId="0" borderId="34" xfId="0" applyFont="1" applyFill="1" applyBorder="1"/>
    <xf numFmtId="0" fontId="9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3" fillId="0" borderId="5" xfId="0" applyFont="1" applyBorder="1" applyAlignment="1"/>
    <xf numFmtId="0" fontId="3" fillId="0" borderId="2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10" fillId="0" borderId="13" xfId="0" applyFont="1" applyBorder="1"/>
    <xf numFmtId="0" fontId="5" fillId="0" borderId="13" xfId="0" applyFont="1" applyBorder="1"/>
    <xf numFmtId="0" fontId="5" fillId="0" borderId="14" xfId="0" applyFont="1" applyBorder="1"/>
    <xf numFmtId="0" fontId="10" fillId="0" borderId="15" xfId="0" applyFont="1" applyBorder="1"/>
    <xf numFmtId="3" fontId="10" fillId="0" borderId="14" xfId="0" applyNumberFormat="1" applyFont="1" applyBorder="1"/>
    <xf numFmtId="3" fontId="9" fillId="0" borderId="14" xfId="0" applyNumberFormat="1" applyFont="1" applyBorder="1"/>
    <xf numFmtId="0" fontId="5" fillId="0" borderId="16" xfId="0" applyFont="1" applyBorder="1"/>
    <xf numFmtId="3" fontId="9" fillId="0" borderId="13" xfId="0" applyNumberFormat="1" applyFont="1" applyBorder="1"/>
    <xf numFmtId="0" fontId="12" fillId="0" borderId="13" xfId="0" applyFont="1" applyBorder="1"/>
    <xf numFmtId="0" fontId="12" fillId="0" borderId="14" xfId="0" applyFont="1" applyBorder="1"/>
    <xf numFmtId="0" fontId="12" fillId="0" borderId="15" xfId="0" applyFont="1" applyBorder="1"/>
    <xf numFmtId="3" fontId="12" fillId="0" borderId="14" xfId="0" applyNumberFormat="1" applyFont="1" applyBorder="1"/>
    <xf numFmtId="0" fontId="12" fillId="0" borderId="16" xfId="0" applyFont="1" applyBorder="1"/>
    <xf numFmtId="3" fontId="12" fillId="0" borderId="15" xfId="0" applyNumberFormat="1" applyFont="1" applyBorder="1"/>
    <xf numFmtId="0" fontId="14" fillId="0" borderId="13" xfId="0" applyFont="1" applyBorder="1"/>
    <xf numFmtId="3" fontId="14" fillId="0" borderId="14" xfId="0" applyNumberFormat="1" applyFont="1" applyBorder="1"/>
    <xf numFmtId="3" fontId="14" fillId="0" borderId="15" xfId="0" applyNumberFormat="1" applyFont="1" applyBorder="1"/>
    <xf numFmtId="3" fontId="5" fillId="0" borderId="13" xfId="0" applyNumberFormat="1" applyFont="1" applyBorder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3" fontId="9" fillId="0" borderId="15" xfId="0" applyNumberFormat="1" applyFont="1" applyBorder="1"/>
    <xf numFmtId="0" fontId="14" fillId="0" borderId="14" xfId="0" applyFont="1" applyBorder="1"/>
    <xf numFmtId="0" fontId="14" fillId="0" borderId="15" xfId="0" applyFont="1" applyBorder="1"/>
    <xf numFmtId="0" fontId="14" fillId="0" borderId="16" xfId="0" applyFont="1" applyBorder="1"/>
    <xf numFmtId="0" fontId="11" fillId="0" borderId="13" xfId="0" applyFont="1" applyBorder="1"/>
    <xf numFmtId="0" fontId="11" fillId="0" borderId="14" xfId="0" applyFont="1" applyBorder="1"/>
    <xf numFmtId="0" fontId="11" fillId="0" borderId="15" xfId="0" applyFont="1" applyBorder="1"/>
    <xf numFmtId="0" fontId="11" fillId="0" borderId="16" xfId="0" applyFont="1" applyBorder="1"/>
    <xf numFmtId="9" fontId="10" fillId="0" borderId="14" xfId="0" applyNumberFormat="1" applyFont="1" applyBorder="1"/>
    <xf numFmtId="0" fontId="10" fillId="0" borderId="16" xfId="0" applyFont="1" applyBorder="1"/>
    <xf numFmtId="3" fontId="5" fillId="0" borderId="15" xfId="0" applyNumberFormat="1" applyFont="1" applyBorder="1"/>
    <xf numFmtId="9" fontId="10" fillId="0" borderId="13" xfId="0" applyNumberFormat="1" applyFont="1" applyBorder="1"/>
    <xf numFmtId="0" fontId="10" fillId="0" borderId="14" xfId="0" applyFont="1" applyBorder="1"/>
    <xf numFmtId="3" fontId="10" fillId="0" borderId="15" xfId="0" applyNumberFormat="1" applyFont="1" applyBorder="1"/>
    <xf numFmtId="0" fontId="6" fillId="0" borderId="13" xfId="0" applyFont="1" applyBorder="1"/>
    <xf numFmtId="0" fontId="6" fillId="0" borderId="15" xfId="0" applyFont="1" applyBorder="1"/>
    <xf numFmtId="3" fontId="6" fillId="0" borderId="14" xfId="0" applyNumberFormat="1" applyFont="1" applyBorder="1"/>
    <xf numFmtId="0" fontId="6" fillId="0" borderId="14" xfId="0" applyFont="1" applyBorder="1"/>
    <xf numFmtId="3" fontId="6" fillId="0" borderId="15" xfId="0" applyNumberFormat="1" applyFont="1" applyBorder="1"/>
    <xf numFmtId="0" fontId="1" fillId="0" borderId="4" xfId="0" applyFont="1" applyBorder="1"/>
    <xf numFmtId="0" fontId="0" fillId="0" borderId="4" xfId="0" applyFont="1" applyBorder="1"/>
    <xf numFmtId="0" fontId="0" fillId="0" borderId="28" xfId="0" applyFont="1" applyBorder="1" applyAlignment="1">
      <alignment horizontal="center"/>
    </xf>
    <xf numFmtId="0" fontId="0" fillId="0" borderId="28" xfId="0" applyFont="1" applyBorder="1"/>
    <xf numFmtId="9" fontId="19" fillId="0" borderId="4" xfId="0" applyNumberFormat="1" applyFont="1" applyBorder="1"/>
    <xf numFmtId="0" fontId="0" fillId="0" borderId="29" xfId="0" applyFont="1" applyFill="1" applyBorder="1"/>
    <xf numFmtId="0" fontId="0" fillId="0" borderId="30" xfId="0" applyFont="1" applyFill="1" applyBorder="1"/>
    <xf numFmtId="0" fontId="16" fillId="0" borderId="31" xfId="0" applyFont="1" applyFill="1" applyBorder="1"/>
    <xf numFmtId="0" fontId="16" fillId="0" borderId="32" xfId="0" applyFont="1" applyFill="1" applyBorder="1"/>
    <xf numFmtId="9" fontId="0" fillId="0" borderId="28" xfId="0" applyNumberFormat="1" applyFont="1" applyFill="1" applyBorder="1"/>
    <xf numFmtId="9" fontId="0" fillId="0" borderId="4" xfId="0" applyNumberFormat="1" applyFont="1" applyFill="1" applyBorder="1"/>
    <xf numFmtId="9" fontId="0" fillId="0" borderId="34" xfId="0" applyNumberFormat="1" applyFont="1" applyFill="1" applyBorder="1"/>
    <xf numFmtId="0" fontId="0" fillId="0" borderId="35" xfId="0" applyFont="1" applyFill="1" applyBorder="1"/>
    <xf numFmtId="0" fontId="0" fillId="0" borderId="37" xfId="0" applyFont="1" applyFill="1" applyBorder="1"/>
    <xf numFmtId="0" fontId="0" fillId="0" borderId="42" xfId="0" applyFont="1" applyBorder="1"/>
    <xf numFmtId="0" fontId="0" fillId="0" borderId="43" xfId="0" applyFont="1" applyBorder="1"/>
    <xf numFmtId="0" fontId="16" fillId="0" borderId="4" xfId="0" applyFont="1" applyBorder="1"/>
    <xf numFmtId="0" fontId="0" fillId="0" borderId="4" xfId="0" applyFont="1" applyBorder="1" applyAlignment="1">
      <alignment horizontal="left"/>
    </xf>
    <xf numFmtId="0" fontId="16" fillId="0" borderId="42" xfId="0" applyFont="1" applyBorder="1"/>
    <xf numFmtId="0" fontId="16" fillId="0" borderId="43" xfId="0" applyFont="1" applyBorder="1"/>
    <xf numFmtId="0" fontId="0" fillId="0" borderId="45" xfId="0" applyFont="1" applyBorder="1"/>
    <xf numFmtId="0" fontId="0" fillId="0" borderId="46" xfId="0" applyFont="1" applyBorder="1"/>
    <xf numFmtId="0" fontId="0" fillId="0" borderId="47" xfId="0" applyFont="1" applyBorder="1"/>
    <xf numFmtId="0" fontId="2" fillId="0" borderId="4" xfId="0" applyFont="1" applyBorder="1"/>
    <xf numFmtId="0" fontId="17" fillId="0" borderId="4" xfId="0" applyFont="1" applyFill="1" applyBorder="1" applyAlignment="1">
      <alignment vertical="center"/>
    </xf>
    <xf numFmtId="0" fontId="0" fillId="0" borderId="43" xfId="0" applyBorder="1"/>
    <xf numFmtId="0" fontId="0" fillId="0" borderId="42" xfId="0" applyBorder="1"/>
    <xf numFmtId="3" fontId="5" fillId="0" borderId="43" xfId="0" applyNumberFormat="1" applyFont="1" applyBorder="1"/>
    <xf numFmtId="3" fontId="8" fillId="0" borderId="4" xfId="0" applyNumberFormat="1" applyFont="1" applyBorder="1"/>
    <xf numFmtId="0" fontId="8" fillId="0" borderId="4" xfId="0" applyFont="1" applyBorder="1"/>
    <xf numFmtId="3" fontId="8" fillId="0" borderId="43" xfId="0" applyNumberFormat="1" applyFont="1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4" fillId="0" borderId="42" xfId="0" applyFont="1" applyBorder="1"/>
    <xf numFmtId="0" fontId="5" fillId="0" borderId="4" xfId="0" applyFont="1" applyBorder="1"/>
    <xf numFmtId="0" fontId="6" fillId="0" borderId="4" xfId="0" applyFont="1" applyBorder="1"/>
    <xf numFmtId="0" fontId="7" fillId="0" borderId="4" xfId="0" applyFont="1" applyBorder="1"/>
    <xf numFmtId="0" fontId="6" fillId="0" borderId="43" xfId="0" applyFont="1" applyBorder="1"/>
    <xf numFmtId="0" fontId="9" fillId="0" borderId="42" xfId="0" applyFont="1" applyBorder="1"/>
    <xf numFmtId="0" fontId="5" fillId="0" borderId="42" xfId="0" applyFont="1" applyBorder="1"/>
    <xf numFmtId="0" fontId="3" fillId="0" borderId="51" xfId="0" applyFont="1" applyBorder="1" applyAlignment="1"/>
    <xf numFmtId="0" fontId="9" fillId="4" borderId="52" xfId="0" applyFont="1" applyFill="1" applyBorder="1" applyAlignment="1"/>
    <xf numFmtId="0" fontId="3" fillId="0" borderId="53" xfId="0" applyFont="1" applyBorder="1" applyAlignment="1"/>
    <xf numFmtId="0" fontId="6" fillId="0" borderId="54" xfId="0" applyFont="1" applyBorder="1"/>
    <xf numFmtId="0" fontId="3" fillId="0" borderId="55" xfId="0" applyFont="1" applyBorder="1" applyAlignment="1"/>
    <xf numFmtId="0" fontId="10" fillId="0" borderId="56" xfId="0" applyFont="1" applyBorder="1"/>
    <xf numFmtId="0" fontId="10" fillId="0" borderId="4" xfId="0" applyFont="1" applyBorder="1"/>
    <xf numFmtId="3" fontId="10" fillId="0" borderId="4" xfId="0" applyNumberFormat="1" applyFont="1" applyBorder="1"/>
    <xf numFmtId="3" fontId="9" fillId="4" borderId="53" xfId="0" applyNumberFormat="1" applyFont="1" applyFill="1" applyBorder="1"/>
    <xf numFmtId="0" fontId="11" fillId="0" borderId="56" xfId="0" applyFont="1" applyBorder="1" applyAlignment="1">
      <alignment horizontal="left"/>
    </xf>
    <xf numFmtId="0" fontId="12" fillId="0" borderId="4" xfId="0" applyFont="1" applyBorder="1"/>
    <xf numFmtId="3" fontId="12" fillId="0" borderId="4" xfId="0" applyNumberFormat="1" applyFont="1" applyBorder="1"/>
    <xf numFmtId="0" fontId="13" fillId="0" borderId="56" xfId="0" applyFont="1" applyBorder="1" applyAlignment="1">
      <alignment horizontal="left"/>
    </xf>
    <xf numFmtId="3" fontId="14" fillId="0" borderId="4" xfId="0" applyNumberFormat="1" applyFont="1" applyBorder="1"/>
    <xf numFmtId="0" fontId="10" fillId="0" borderId="56" xfId="0" applyFont="1" applyBorder="1" applyAlignment="1">
      <alignment horizontal="left"/>
    </xf>
    <xf numFmtId="0" fontId="9" fillId="0" borderId="4" xfId="0" applyFont="1" applyBorder="1"/>
    <xf numFmtId="3" fontId="9" fillId="0" borderId="4" xfId="0" applyNumberFormat="1" applyFont="1" applyBorder="1"/>
    <xf numFmtId="0" fontId="9" fillId="4" borderId="53" xfId="0" applyFont="1" applyFill="1" applyBorder="1"/>
    <xf numFmtId="0" fontId="14" fillId="0" borderId="56" xfId="0" applyFont="1" applyBorder="1" applyAlignment="1">
      <alignment horizontal="left"/>
    </xf>
    <xf numFmtId="0" fontId="14" fillId="0" borderId="4" xfId="0" applyFont="1" applyBorder="1"/>
    <xf numFmtId="0" fontId="11" fillId="0" borderId="4" xfId="0" applyFont="1" applyBorder="1"/>
    <xf numFmtId="0" fontId="13" fillId="0" borderId="4" xfId="0" applyFont="1" applyBorder="1"/>
    <xf numFmtId="0" fontId="6" fillId="0" borderId="56" xfId="0" applyFont="1" applyBorder="1"/>
    <xf numFmtId="3" fontId="6" fillId="0" borderId="4" xfId="0" applyNumberFormat="1" applyFont="1" applyBorder="1"/>
    <xf numFmtId="0" fontId="10" fillId="0" borderId="57" xfId="0" applyFont="1" applyBorder="1"/>
    <xf numFmtId="3" fontId="4" fillId="5" borderId="44" xfId="0" applyNumberFormat="1" applyFont="1" applyFill="1" applyBorder="1"/>
    <xf numFmtId="0" fontId="6" fillId="0" borderId="46" xfId="0" applyFont="1" applyBorder="1"/>
    <xf numFmtId="0" fontId="6" fillId="0" borderId="47" xfId="0" applyFont="1" applyBorder="1"/>
    <xf numFmtId="0" fontId="9" fillId="9" borderId="1" xfId="0" applyFont="1" applyFill="1" applyBorder="1" applyAlignment="1">
      <alignment horizontal="center"/>
    </xf>
    <xf numFmtId="0" fontId="9" fillId="8" borderId="57" xfId="0" applyFont="1" applyFill="1" applyBorder="1"/>
    <xf numFmtId="0" fontId="9" fillId="8" borderId="8" xfId="0" applyFont="1" applyFill="1" applyBorder="1"/>
    <xf numFmtId="0" fontId="9" fillId="8" borderId="18" xfId="0" applyFont="1" applyFill="1" applyBorder="1"/>
    <xf numFmtId="0" fontId="9" fillId="8" borderId="19" xfId="0" applyFont="1" applyFill="1" applyBorder="1"/>
    <xf numFmtId="4" fontId="9" fillId="8" borderId="18" xfId="0" applyNumberFormat="1" applyFont="1" applyFill="1" applyBorder="1"/>
    <xf numFmtId="4" fontId="10" fillId="8" borderId="19" xfId="0" applyNumberFormat="1" applyFont="1" applyFill="1" applyBorder="1"/>
    <xf numFmtId="4" fontId="9" fillId="8" borderId="19" xfId="0" applyNumberFormat="1" applyFont="1" applyFill="1" applyBorder="1"/>
    <xf numFmtId="3" fontId="9" fillId="8" borderId="18" xfId="0" applyNumberFormat="1" applyFont="1" applyFill="1" applyBorder="1"/>
    <xf numFmtId="0" fontId="9" fillId="8" borderId="9" xfId="0" applyFont="1" applyFill="1" applyBorder="1"/>
    <xf numFmtId="3" fontId="9" fillId="8" borderId="8" xfId="0" applyNumberFormat="1" applyFont="1" applyFill="1" applyBorder="1"/>
    <xf numFmtId="0" fontId="15" fillId="0" borderId="4" xfId="0" applyFont="1" applyBorder="1" applyAlignment="1">
      <alignment horizontal="left" wrapText="1"/>
    </xf>
    <xf numFmtId="0" fontId="0" fillId="0" borderId="13" xfId="0" applyBorder="1"/>
    <xf numFmtId="0" fontId="15" fillId="0" borderId="59" xfId="0" applyFont="1" applyBorder="1"/>
    <xf numFmtId="0" fontId="0" fillId="0" borderId="14" xfId="0" applyBorder="1"/>
    <xf numFmtId="0" fontId="15" fillId="0" borderId="14" xfId="0" applyFont="1" applyBorder="1"/>
    <xf numFmtId="0" fontId="0" fillId="0" borderId="15" xfId="0" applyBorder="1"/>
    <xf numFmtId="0" fontId="15" fillId="0" borderId="13" xfId="0" applyFont="1" applyBorder="1"/>
    <xf numFmtId="3" fontId="4" fillId="5" borderId="2" xfId="0" applyNumberFormat="1" applyFont="1" applyFill="1" applyBorder="1"/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60" xfId="0" applyFont="1" applyBorder="1" applyAlignment="1">
      <alignment horizontal="center"/>
    </xf>
    <xf numFmtId="0" fontId="13" fillId="0" borderId="14" xfId="0" applyFont="1" applyBorder="1" applyAlignment="1">
      <alignment horizontal="left"/>
    </xf>
    <xf numFmtId="0" fontId="0" fillId="0" borderId="58" xfId="0" applyBorder="1" applyAlignment="1">
      <alignment horizontal="center"/>
    </xf>
    <xf numFmtId="9" fontId="5" fillId="0" borderId="13" xfId="0" applyNumberFormat="1" applyFont="1" applyBorder="1"/>
    <xf numFmtId="0" fontId="15" fillId="0" borderId="58" xfId="0" applyFont="1" applyBorder="1" applyAlignment="1">
      <alignment horizontal="center"/>
    </xf>
    <xf numFmtId="0" fontId="16" fillId="0" borderId="28" xfId="0" applyFont="1" applyBorder="1"/>
    <xf numFmtId="0" fontId="21" fillId="0" borderId="4" xfId="0" applyFont="1" applyBorder="1"/>
    <xf numFmtId="9" fontId="21" fillId="0" borderId="23" xfId="0" applyNumberFormat="1" applyFont="1" applyBorder="1"/>
    <xf numFmtId="0" fontId="21" fillId="0" borderId="30" xfId="0" applyFont="1" applyFill="1" applyBorder="1"/>
    <xf numFmtId="9" fontId="21" fillId="0" borderId="28" xfId="0" applyNumberFormat="1" applyFont="1" applyFill="1" applyBorder="1"/>
    <xf numFmtId="0" fontId="21" fillId="0" borderId="28" xfId="0" applyFont="1" applyFill="1" applyBorder="1"/>
    <xf numFmtId="0" fontId="21" fillId="0" borderId="46" xfId="0" applyFont="1" applyBorder="1"/>
    <xf numFmtId="0" fontId="24" fillId="0" borderId="0" xfId="0" applyFont="1"/>
    <xf numFmtId="0" fontId="21" fillId="0" borderId="0" xfId="0" applyFont="1"/>
    <xf numFmtId="0" fontId="21" fillId="0" borderId="13" xfId="0" applyFont="1" applyBorder="1"/>
    <xf numFmtId="0" fontId="22" fillId="0" borderId="13" xfId="0" applyFont="1" applyBorder="1"/>
    <xf numFmtId="0" fontId="23" fillId="3" borderId="13" xfId="0" applyFont="1" applyFill="1" applyBorder="1"/>
    <xf numFmtId="0" fontId="19" fillId="0" borderId="15" xfId="0" applyFont="1" applyBorder="1"/>
    <xf numFmtId="0" fontId="20" fillId="0" borderId="15" xfId="0" applyFont="1" applyBorder="1"/>
    <xf numFmtId="0" fontId="16" fillId="2" borderId="1" xfId="0" applyFont="1" applyFill="1" applyBorder="1"/>
    <xf numFmtId="0" fontId="16" fillId="2" borderId="5" xfId="0" applyFont="1" applyFill="1" applyBorder="1"/>
    <xf numFmtId="0" fontId="22" fillId="2" borderId="3" xfId="0" applyFont="1" applyFill="1" applyBorder="1"/>
    <xf numFmtId="0" fontId="20" fillId="2" borderId="2" xfId="0" applyFont="1" applyFill="1" applyBorder="1"/>
    <xf numFmtId="9" fontId="16" fillId="0" borderId="4" xfId="0" applyNumberFormat="1" applyFont="1" applyBorder="1"/>
    <xf numFmtId="0" fontId="16" fillId="2" borderId="67" xfId="0" applyFont="1" applyFill="1" applyBorder="1"/>
    <xf numFmtId="0" fontId="16" fillId="0" borderId="0" xfId="0" applyFont="1"/>
    <xf numFmtId="0" fontId="0" fillId="0" borderId="69" xfId="0" applyFont="1" applyBorder="1" applyAlignment="1">
      <alignment horizontal="center"/>
    </xf>
    <xf numFmtId="0" fontId="0" fillId="0" borderId="61" xfId="0" applyFont="1" applyBorder="1" applyAlignment="1">
      <alignment horizontal="center"/>
    </xf>
    <xf numFmtId="0" fontId="16" fillId="0" borderId="69" xfId="0" applyFont="1" applyBorder="1"/>
    <xf numFmtId="0" fontId="16" fillId="0" borderId="61" xfId="0" applyFont="1" applyBorder="1"/>
    <xf numFmtId="0" fontId="0" fillId="0" borderId="69" xfId="0" applyFont="1" applyBorder="1"/>
    <xf numFmtId="0" fontId="0" fillId="0" borderId="61" xfId="0" applyFont="1" applyBorder="1"/>
    <xf numFmtId="0" fontId="16" fillId="2" borderId="3" xfId="0" applyFont="1" applyFill="1" applyBorder="1"/>
    <xf numFmtId="9" fontId="5" fillId="9" borderId="4" xfId="0" applyNumberFormat="1" applyFont="1" applyFill="1" applyBorder="1"/>
    <xf numFmtId="0" fontId="16" fillId="8" borderId="1" xfId="0" applyFont="1" applyFill="1" applyBorder="1"/>
    <xf numFmtId="3" fontId="9" fillId="8" borderId="1" xfId="0" applyNumberFormat="1" applyFont="1" applyFill="1" applyBorder="1"/>
    <xf numFmtId="3" fontId="9" fillId="8" borderId="3" xfId="0" applyNumberFormat="1" applyFont="1" applyFill="1" applyBorder="1"/>
    <xf numFmtId="0" fontId="16" fillId="8" borderId="22" xfId="0" applyFont="1" applyFill="1" applyBorder="1"/>
    <xf numFmtId="0" fontId="16" fillId="8" borderId="63" xfId="0" applyFont="1" applyFill="1" applyBorder="1"/>
    <xf numFmtId="0" fontId="16" fillId="8" borderId="62" xfId="0" applyFont="1" applyFill="1" applyBorder="1"/>
    <xf numFmtId="3" fontId="4" fillId="5" borderId="51" xfId="0" applyNumberFormat="1" applyFont="1" applyFill="1" applyBorder="1"/>
    <xf numFmtId="0" fontId="25" fillId="3" borderId="13" xfId="0" applyFont="1" applyFill="1" applyBorder="1"/>
    <xf numFmtId="0" fontId="25" fillId="3" borderId="15" xfId="0" applyFont="1" applyFill="1" applyBorder="1"/>
    <xf numFmtId="164" fontId="0" fillId="0" borderId="37" xfId="0" applyNumberFormat="1" applyFont="1" applyFill="1" applyBorder="1"/>
    <xf numFmtId="164" fontId="21" fillId="0" borderId="36" xfId="0" applyNumberFormat="1" applyFont="1" applyFill="1" applyBorder="1"/>
    <xf numFmtId="164" fontId="0" fillId="0" borderId="36" xfId="0" applyNumberFormat="1" applyFont="1" applyFill="1" applyBorder="1"/>
    <xf numFmtId="164" fontId="0" fillId="0" borderId="38" xfId="0" applyNumberFormat="1" applyFont="1" applyFill="1" applyBorder="1"/>
    <xf numFmtId="0" fontId="0" fillId="0" borderId="4" xfId="0" applyBorder="1" applyAlignment="1">
      <alignment horizontal="center"/>
    </xf>
    <xf numFmtId="0" fontId="0" fillId="0" borderId="24" xfId="0" applyBorder="1"/>
    <xf numFmtId="0" fontId="16" fillId="8" borderId="8" xfId="0" applyFont="1" applyFill="1" applyBorder="1"/>
    <xf numFmtId="0" fontId="15" fillId="0" borderId="25" xfId="0" applyFont="1" applyBorder="1" applyAlignment="1">
      <alignment horizontal="center"/>
    </xf>
    <xf numFmtId="0" fontId="0" fillId="0" borderId="23" xfId="0" applyBorder="1"/>
    <xf numFmtId="0" fontId="15" fillId="0" borderId="23" xfId="0" applyFont="1" applyBorder="1"/>
    <xf numFmtId="0" fontId="16" fillId="8" borderId="25" xfId="0" applyFont="1" applyFill="1" applyBorder="1"/>
    <xf numFmtId="164" fontId="15" fillId="0" borderId="13" xfId="0" applyNumberFormat="1" applyFont="1" applyBorder="1"/>
    <xf numFmtId="0" fontId="15" fillId="0" borderId="59" xfId="0" applyFont="1" applyBorder="1" applyAlignment="1">
      <alignment horizontal="center"/>
    </xf>
    <xf numFmtId="0" fontId="16" fillId="8" borderId="70" xfId="0" applyFont="1" applyFill="1" applyBorder="1"/>
    <xf numFmtId="0" fontId="0" fillId="0" borderId="4" xfId="0" applyFont="1" applyBorder="1" applyAlignment="1">
      <alignment vertical="center" wrapText="1"/>
    </xf>
    <xf numFmtId="0" fontId="0" fillId="7" borderId="44" xfId="0" applyFont="1" applyFill="1" applyBorder="1" applyAlignment="1">
      <alignment vertical="center" wrapText="1"/>
    </xf>
    <xf numFmtId="0" fontId="22" fillId="0" borderId="4" xfId="0" applyFont="1" applyBorder="1"/>
    <xf numFmtId="0" fontId="22" fillId="7" borderId="3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7" borderId="68" xfId="0" applyFont="1" applyFill="1" applyBorder="1" applyAlignment="1">
      <alignment horizontal="center" vertical="center" wrapText="1"/>
    </xf>
    <xf numFmtId="0" fontId="16" fillId="7" borderId="66" xfId="0" applyFont="1" applyFill="1" applyBorder="1" applyAlignment="1">
      <alignment horizontal="center" vertical="center" wrapText="1"/>
    </xf>
    <xf numFmtId="0" fontId="16" fillId="7" borderId="67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/>
    </xf>
    <xf numFmtId="0" fontId="26" fillId="7" borderId="5" xfId="0" applyFont="1" applyFill="1" applyBorder="1" applyAlignment="1"/>
    <xf numFmtId="0" fontId="26" fillId="7" borderId="2" xfId="0" applyFont="1" applyFill="1" applyBorder="1" applyAlignment="1"/>
    <xf numFmtId="0" fontId="17" fillId="6" borderId="39" xfId="0" applyFont="1" applyFill="1" applyBorder="1" applyAlignment="1">
      <alignment horizontal="center" vertical="center"/>
    </xf>
    <xf numFmtId="0" fontId="18" fillId="6" borderId="40" xfId="0" applyFont="1" applyFill="1" applyBorder="1" applyAlignment="1">
      <alignment horizontal="center" vertical="center"/>
    </xf>
    <xf numFmtId="0" fontId="18" fillId="6" borderId="41" xfId="0" applyFont="1" applyFill="1" applyBorder="1" applyAlignment="1">
      <alignment horizontal="center" vertical="center"/>
    </xf>
    <xf numFmtId="0" fontId="18" fillId="6" borderId="42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43" xfId="0" applyFont="1" applyFill="1" applyBorder="1" applyAlignment="1">
      <alignment horizontal="center" vertical="center"/>
    </xf>
    <xf numFmtId="0" fontId="17" fillId="6" borderId="40" xfId="0" applyFont="1" applyFill="1" applyBorder="1" applyAlignment="1">
      <alignment horizontal="center" vertical="center"/>
    </xf>
    <xf numFmtId="0" fontId="17" fillId="6" borderId="41" xfId="0" applyFont="1" applyFill="1" applyBorder="1" applyAlignment="1">
      <alignment horizontal="center" vertical="center"/>
    </xf>
    <xf numFmtId="0" fontId="17" fillId="6" borderId="42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17" fillId="6" borderId="43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16" fillId="7" borderId="49" xfId="0" applyFont="1" applyFill="1" applyBorder="1" applyAlignment="1">
      <alignment horizontal="center"/>
    </xf>
    <xf numFmtId="0" fontId="16" fillId="7" borderId="26" xfId="0" applyFont="1" applyFill="1" applyBorder="1" applyAlignment="1">
      <alignment horizontal="center"/>
    </xf>
    <xf numFmtId="0" fontId="16" fillId="7" borderId="27" xfId="0" applyFont="1" applyFill="1" applyBorder="1" applyAlignment="1">
      <alignment horizontal="center"/>
    </xf>
    <xf numFmtId="0" fontId="16" fillId="7" borderId="25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16" fillId="7" borderId="50" xfId="0" applyFont="1" applyFill="1" applyBorder="1" applyAlignment="1">
      <alignment horizontal="center"/>
    </xf>
    <xf numFmtId="0" fontId="15" fillId="0" borderId="48" xfId="0" applyFont="1" applyBorder="1" applyAlignment="1">
      <alignment horizontal="left" wrapText="1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13" fillId="9" borderId="28" xfId="0" applyFont="1" applyFill="1" applyBorder="1" applyAlignment="1">
      <alignment horizontal="left"/>
    </xf>
    <xf numFmtId="0" fontId="0" fillId="9" borderId="28" xfId="0" applyFill="1" applyBorder="1"/>
    <xf numFmtId="0" fontId="15" fillId="9" borderId="28" xfId="0" applyFont="1" applyFill="1" applyBorder="1"/>
    <xf numFmtId="0" fontId="15" fillId="9" borderId="23" xfId="0" applyFont="1" applyFill="1" applyBorder="1"/>
    <xf numFmtId="0" fontId="15" fillId="9" borderId="13" xfId="0" applyFont="1" applyFill="1" applyBorder="1"/>
    <xf numFmtId="3" fontId="5" fillId="9" borderId="24" xfId="0" applyNumberFormat="1" applyFont="1" applyFill="1" applyBorder="1"/>
    <xf numFmtId="0" fontId="0" fillId="9" borderId="23" xfId="0" applyFill="1" applyBorder="1"/>
    <xf numFmtId="0" fontId="0" fillId="9" borderId="13" xfId="0" applyFill="1" applyBorder="1"/>
    <xf numFmtId="9" fontId="5" fillId="9" borderId="28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DC7EC"/>
      <color rgb="FF8BD9D1"/>
      <color rgb="FFE702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02"/>
  <sheetViews>
    <sheetView topLeftCell="A16" workbookViewId="0">
      <selection activeCell="D39" sqref="D37:D39"/>
    </sheetView>
  </sheetViews>
  <sheetFormatPr defaultColWidth="11.125" defaultRowHeight="15" customHeight="1"/>
  <cols>
    <col min="1" max="1" width="8.875" customWidth="1"/>
    <col min="2" max="2" width="46.25" customWidth="1"/>
    <col min="3" max="3" width="11" style="210" customWidth="1"/>
    <col min="4" max="4" width="12.125" customWidth="1"/>
    <col min="5" max="5" width="3.125" customWidth="1"/>
    <col min="6" max="8" width="10.5" customWidth="1"/>
    <col min="9" max="9" width="3.625" customWidth="1"/>
    <col min="10" max="10" width="33" customWidth="1"/>
    <col min="11" max="12" width="10.5" customWidth="1"/>
    <col min="13" max="21" width="11.125" customWidth="1"/>
  </cols>
  <sheetData>
    <row r="1" spans="1:21" ht="15" customHeight="1">
      <c r="A1" s="266" t="s">
        <v>0</v>
      </c>
      <c r="B1" s="267"/>
      <c r="C1" s="267"/>
      <c r="D1" s="267"/>
      <c r="E1" s="267"/>
      <c r="F1" s="267"/>
      <c r="G1" s="267"/>
      <c r="H1" s="267"/>
      <c r="I1" s="267"/>
      <c r="J1" s="268"/>
      <c r="K1" s="43"/>
    </row>
    <row r="2" spans="1:21" ht="15" customHeight="1">
      <c r="A2" s="269"/>
      <c r="B2" s="270"/>
      <c r="C2" s="270"/>
      <c r="D2" s="270"/>
      <c r="E2" s="270"/>
      <c r="F2" s="270"/>
      <c r="G2" s="270"/>
      <c r="H2" s="270"/>
      <c r="I2" s="270"/>
      <c r="J2" s="271"/>
      <c r="K2" s="43"/>
    </row>
    <row r="3" spans="1:21" ht="15.75" customHeight="1">
      <c r="A3" s="119"/>
      <c r="B3" s="106"/>
      <c r="C3" s="256"/>
      <c r="D3" s="121"/>
      <c r="E3" s="121"/>
      <c r="F3" s="263" t="s">
        <v>1</v>
      </c>
      <c r="G3" s="264"/>
      <c r="H3" s="265"/>
      <c r="I3" s="106"/>
      <c r="J3" s="120"/>
      <c r="K3" s="105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5.75" customHeight="1">
      <c r="A4" s="119"/>
      <c r="B4" s="106"/>
      <c r="C4" s="256"/>
      <c r="D4" s="121"/>
      <c r="E4" s="121"/>
      <c r="F4" s="121"/>
      <c r="G4" s="121"/>
      <c r="H4" s="121"/>
      <c r="I4" s="106"/>
      <c r="J4" s="120"/>
      <c r="K4" s="105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30.75" customHeight="1">
      <c r="A5" s="119"/>
      <c r="B5" s="106"/>
      <c r="C5" s="257">
        <v>2025</v>
      </c>
      <c r="D5" s="258">
        <v>2026</v>
      </c>
      <c r="E5" s="259"/>
      <c r="F5" s="260" t="s">
        <v>2</v>
      </c>
      <c r="G5" s="261" t="s">
        <v>3</v>
      </c>
      <c r="H5" s="262" t="s">
        <v>4</v>
      </c>
      <c r="I5" s="254"/>
      <c r="J5" s="255" t="s">
        <v>5</v>
      </c>
      <c r="K5" s="105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5.75" customHeight="1">
      <c r="A6" s="119"/>
      <c r="B6" s="106"/>
      <c r="C6" s="211"/>
      <c r="D6" s="214"/>
      <c r="E6" s="106"/>
      <c r="F6" s="223"/>
      <c r="G6" s="107"/>
      <c r="H6" s="224"/>
      <c r="I6" s="106"/>
      <c r="J6" s="120"/>
      <c r="K6" s="105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5.75" customHeight="1">
      <c r="A7" s="119" t="s">
        <v>6</v>
      </c>
      <c r="B7" s="121" t="s">
        <v>7</v>
      </c>
      <c r="C7" s="212">
        <f>SUM(C8:C10)</f>
        <v>1600</v>
      </c>
      <c r="D7" s="215">
        <f>SUM(D8:D10)</f>
        <v>2200</v>
      </c>
      <c r="E7" s="106"/>
      <c r="F7" s="225">
        <f t="shared" ref="F7:H7" si="0">SUM(F8:F10)</f>
        <v>2200</v>
      </c>
      <c r="G7" s="202">
        <f t="shared" si="0"/>
        <v>2200</v>
      </c>
      <c r="H7" s="226">
        <f t="shared" si="0"/>
        <v>2200</v>
      </c>
      <c r="I7" s="106"/>
      <c r="J7" s="120"/>
      <c r="K7" s="105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customHeight="1">
      <c r="A8" s="119"/>
      <c r="B8" s="122" t="s">
        <v>8</v>
      </c>
      <c r="C8" s="213">
        <v>600</v>
      </c>
      <c r="D8" s="23">
        <v>700</v>
      </c>
      <c r="E8" s="106"/>
      <c r="F8" s="20">
        <v>700</v>
      </c>
      <c r="G8" s="23">
        <v>700</v>
      </c>
      <c r="H8" s="23">
        <v>700</v>
      </c>
      <c r="I8" s="106"/>
      <c r="J8" s="120"/>
      <c r="K8" s="105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customHeight="1">
      <c r="A9" s="119"/>
      <c r="B9" s="122" t="s">
        <v>9</v>
      </c>
      <c r="C9" s="213">
        <v>600</v>
      </c>
      <c r="D9" s="23">
        <v>700</v>
      </c>
      <c r="E9" s="106"/>
      <c r="F9" s="20">
        <v>700</v>
      </c>
      <c r="G9" s="23">
        <v>700</v>
      </c>
      <c r="H9" s="23">
        <v>700</v>
      </c>
      <c r="I9" s="106"/>
      <c r="J9" s="120"/>
      <c r="K9" s="105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customHeight="1">
      <c r="A10" s="119"/>
      <c r="B10" s="122" t="s">
        <v>10</v>
      </c>
      <c r="C10" s="213">
        <v>400</v>
      </c>
      <c r="D10" s="23">
        <v>800</v>
      </c>
      <c r="E10" s="106"/>
      <c r="F10" s="20">
        <v>800</v>
      </c>
      <c r="G10" s="23">
        <v>800</v>
      </c>
      <c r="H10" s="23">
        <v>800</v>
      </c>
      <c r="I10" s="106"/>
      <c r="J10" s="120"/>
      <c r="K10" s="105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customHeight="1">
      <c r="A11" s="119"/>
      <c r="B11" s="106"/>
      <c r="C11" s="211"/>
      <c r="D11" s="214"/>
      <c r="E11" s="106"/>
      <c r="F11" s="227"/>
      <c r="G11" s="108"/>
      <c r="H11" s="228"/>
      <c r="I11" s="106"/>
      <c r="J11" s="120"/>
      <c r="K11" s="105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customHeight="1">
      <c r="A12" s="119" t="s">
        <v>11</v>
      </c>
      <c r="B12" s="121" t="s">
        <v>12</v>
      </c>
      <c r="C12" s="212">
        <f>SUM(C13:C17)</f>
        <v>1250</v>
      </c>
      <c r="D12" s="215">
        <f>SUM(D13:D17)</f>
        <v>1480</v>
      </c>
      <c r="E12" s="106"/>
      <c r="F12" s="225">
        <f t="shared" ref="F12:H12" si="1">SUM(F13:F17)</f>
        <v>1480</v>
      </c>
      <c r="G12" s="202">
        <f t="shared" si="1"/>
        <v>1895</v>
      </c>
      <c r="H12" s="226">
        <f t="shared" si="1"/>
        <v>1880</v>
      </c>
      <c r="I12" s="106"/>
      <c r="J12" s="120"/>
      <c r="K12" s="105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.75" customHeight="1">
      <c r="A13" s="119"/>
      <c r="B13" s="122" t="s">
        <v>13</v>
      </c>
      <c r="C13" s="213">
        <v>650</v>
      </c>
      <c r="D13" s="23">
        <v>880</v>
      </c>
      <c r="E13" s="106"/>
      <c r="F13" s="20">
        <v>880</v>
      </c>
      <c r="G13" s="20">
        <v>880</v>
      </c>
      <c r="H13" s="20">
        <v>880</v>
      </c>
      <c r="I13" s="106"/>
      <c r="J13" s="120"/>
      <c r="K13" s="105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customHeight="1">
      <c r="A14" s="119"/>
      <c r="B14" s="122" t="s">
        <v>14</v>
      </c>
      <c r="C14" s="213">
        <v>200</v>
      </c>
      <c r="D14" s="23">
        <v>200</v>
      </c>
      <c r="E14" s="106"/>
      <c r="F14" s="20">
        <v>200</v>
      </c>
      <c r="G14" s="238">
        <v>500</v>
      </c>
      <c r="H14" s="238">
        <v>500</v>
      </c>
      <c r="I14" s="106"/>
      <c r="J14" s="120"/>
      <c r="K14" s="105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.75" customHeight="1">
      <c r="A15" s="119"/>
      <c r="B15" s="122" t="s">
        <v>15</v>
      </c>
      <c r="C15" s="213">
        <v>100</v>
      </c>
      <c r="D15" s="23">
        <v>100</v>
      </c>
      <c r="E15" s="106"/>
      <c r="F15" s="20">
        <v>100</v>
      </c>
      <c r="G15" s="20">
        <v>100</v>
      </c>
      <c r="H15" s="20">
        <v>100</v>
      </c>
      <c r="I15" s="106"/>
      <c r="J15" s="120"/>
      <c r="K15" s="105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.75" customHeight="1">
      <c r="A16" s="119"/>
      <c r="B16" s="122" t="s">
        <v>16</v>
      </c>
      <c r="C16" s="213">
        <v>300</v>
      </c>
      <c r="D16" s="23">
        <v>300</v>
      </c>
      <c r="E16" s="106"/>
      <c r="F16" s="20">
        <v>300</v>
      </c>
      <c r="G16" s="238">
        <v>415</v>
      </c>
      <c r="H16" s="238">
        <v>400</v>
      </c>
      <c r="I16" s="106"/>
      <c r="J16" s="120"/>
      <c r="K16" s="105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.75" customHeight="1">
      <c r="A17" s="119"/>
      <c r="B17" s="106"/>
      <c r="C17" s="211"/>
      <c r="D17" s="214"/>
      <c r="E17" s="106"/>
      <c r="F17" s="227"/>
      <c r="G17" s="108"/>
      <c r="H17" s="228"/>
      <c r="I17" s="106"/>
      <c r="J17" s="120"/>
      <c r="K17" s="105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.75" customHeight="1">
      <c r="A18" s="119" t="s">
        <v>17</v>
      </c>
      <c r="B18" s="121" t="s">
        <v>18</v>
      </c>
      <c r="C18" s="212">
        <f>SUM(C19:C26)</f>
        <v>305</v>
      </c>
      <c r="D18" s="215">
        <f>SUM(D19:D26)</f>
        <v>305</v>
      </c>
      <c r="E18" s="106"/>
      <c r="F18" s="225">
        <f t="shared" ref="F18:G18" si="2">SUM(F19:F26)</f>
        <v>305</v>
      </c>
      <c r="G18" s="202">
        <f t="shared" si="2"/>
        <v>305</v>
      </c>
      <c r="H18" s="226">
        <f>SUM(H19:H26)</f>
        <v>405</v>
      </c>
      <c r="I18" s="106"/>
      <c r="J18" s="120"/>
      <c r="K18" s="105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.75" customHeight="1">
      <c r="A19" s="119"/>
      <c r="B19" s="122" t="s">
        <v>19</v>
      </c>
      <c r="C19" s="213">
        <v>80</v>
      </c>
      <c r="D19" s="23">
        <v>80</v>
      </c>
      <c r="E19" s="106"/>
      <c r="F19" s="20">
        <v>80</v>
      </c>
      <c r="G19" s="20">
        <v>80</v>
      </c>
      <c r="H19" s="239">
        <v>100</v>
      </c>
      <c r="I19" s="106"/>
      <c r="J19" s="120"/>
      <c r="K19" s="105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5.75" customHeight="1">
      <c r="A20" s="119"/>
      <c r="B20" s="122" t="s">
        <v>20</v>
      </c>
      <c r="C20" s="213">
        <v>40</v>
      </c>
      <c r="D20" s="23">
        <v>40</v>
      </c>
      <c r="E20" s="106"/>
      <c r="F20" s="20">
        <v>40</v>
      </c>
      <c r="G20" s="20">
        <v>40</v>
      </c>
      <c r="H20" s="239">
        <v>60</v>
      </c>
      <c r="I20" s="106"/>
      <c r="J20" s="120"/>
      <c r="K20" s="105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.75" customHeight="1">
      <c r="A21" s="119"/>
      <c r="B21" s="122" t="s">
        <v>21</v>
      </c>
      <c r="C21" s="213">
        <v>20</v>
      </c>
      <c r="D21" s="23">
        <v>20</v>
      </c>
      <c r="E21" s="106"/>
      <c r="F21" s="20">
        <v>20</v>
      </c>
      <c r="G21" s="20">
        <v>20</v>
      </c>
      <c r="H21" s="23">
        <v>20</v>
      </c>
      <c r="I21" s="106"/>
      <c r="J21" s="120"/>
      <c r="K21" s="105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5.75" customHeight="1">
      <c r="A22" s="119"/>
      <c r="B22" s="122" t="s">
        <v>22</v>
      </c>
      <c r="C22" s="213">
        <v>50</v>
      </c>
      <c r="D22" s="23">
        <v>50</v>
      </c>
      <c r="E22" s="106"/>
      <c r="F22" s="20">
        <v>50</v>
      </c>
      <c r="G22" s="20">
        <v>50</v>
      </c>
      <c r="H22" s="239">
        <v>80</v>
      </c>
      <c r="I22" s="106"/>
      <c r="J22" s="120"/>
      <c r="K22" s="105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.75" customHeight="1">
      <c r="A23" s="119"/>
      <c r="B23" s="122" t="s">
        <v>23</v>
      </c>
      <c r="C23" s="213">
        <v>15</v>
      </c>
      <c r="D23" s="23">
        <v>15</v>
      </c>
      <c r="E23" s="106"/>
      <c r="F23" s="20">
        <v>15</v>
      </c>
      <c r="G23" s="20">
        <v>15</v>
      </c>
      <c r="H23" s="23">
        <v>15</v>
      </c>
      <c r="I23" s="106"/>
      <c r="J23" s="120"/>
      <c r="K23" s="105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.75" customHeight="1">
      <c r="A24" s="119"/>
      <c r="B24" s="122" t="s">
        <v>24</v>
      </c>
      <c r="C24" s="213">
        <v>50</v>
      </c>
      <c r="D24" s="23">
        <v>50</v>
      </c>
      <c r="E24" s="106"/>
      <c r="F24" s="20">
        <v>50</v>
      </c>
      <c r="G24" s="20">
        <v>50</v>
      </c>
      <c r="H24" s="239">
        <v>80</v>
      </c>
      <c r="I24" s="106"/>
      <c r="J24" s="120"/>
      <c r="K24" s="105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 customHeight="1">
      <c r="A25" s="119"/>
      <c r="B25" s="122" t="s">
        <v>25</v>
      </c>
      <c r="C25" s="213">
        <v>30</v>
      </c>
      <c r="D25" s="23">
        <v>30</v>
      </c>
      <c r="E25" s="106"/>
      <c r="F25" s="20">
        <v>30</v>
      </c>
      <c r="G25" s="20">
        <v>30</v>
      </c>
      <c r="H25" s="23">
        <v>30</v>
      </c>
      <c r="I25" s="106"/>
      <c r="J25" s="120"/>
      <c r="K25" s="105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.75" customHeight="1">
      <c r="A26" s="119"/>
      <c r="B26" s="122" t="s">
        <v>26</v>
      </c>
      <c r="C26" s="213">
        <v>20</v>
      </c>
      <c r="D26" s="23">
        <v>20</v>
      </c>
      <c r="E26" s="106"/>
      <c r="F26" s="20">
        <v>20</v>
      </c>
      <c r="G26" s="20">
        <v>20</v>
      </c>
      <c r="H26" s="23">
        <v>20</v>
      </c>
      <c r="I26" s="106"/>
      <c r="J26" s="120"/>
      <c r="K26" s="105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.75" customHeight="1">
      <c r="A27" s="119"/>
      <c r="B27" s="122"/>
      <c r="C27" s="211"/>
      <c r="D27" s="214"/>
      <c r="E27" s="106"/>
      <c r="F27" s="227"/>
      <c r="G27" s="108"/>
      <c r="H27" s="228"/>
      <c r="I27" s="106"/>
      <c r="J27" s="120"/>
      <c r="K27" s="105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s="222" customFormat="1" ht="15.75" customHeight="1">
      <c r="A28" s="216" t="s">
        <v>27</v>
      </c>
      <c r="B28" s="217" t="s">
        <v>28</v>
      </c>
      <c r="C28" s="218">
        <f>C7-C12-C18</f>
        <v>45</v>
      </c>
      <c r="D28" s="219">
        <f>D7-D12-D18</f>
        <v>415</v>
      </c>
      <c r="E28" s="220"/>
      <c r="F28" s="229">
        <f>F7-F12-F18</f>
        <v>415</v>
      </c>
      <c r="G28" s="221">
        <f>G7-G12-G18</f>
        <v>0</v>
      </c>
      <c r="H28" s="221">
        <f>H7-H12-H18</f>
        <v>-85</v>
      </c>
      <c r="I28" s="121"/>
      <c r="J28" s="124"/>
      <c r="K28" s="128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5.75" customHeight="1">
      <c r="A29" s="119"/>
      <c r="B29" s="106"/>
      <c r="C29" s="204"/>
      <c r="D29" s="109"/>
      <c r="E29" s="106"/>
      <c r="F29" s="106"/>
      <c r="G29" s="106"/>
      <c r="H29" s="106"/>
      <c r="I29" s="106"/>
      <c r="J29" s="120"/>
      <c r="K29" s="105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.75" customHeight="1">
      <c r="A30" s="123"/>
      <c r="B30" s="110" t="s">
        <v>29</v>
      </c>
      <c r="C30" s="205"/>
      <c r="D30" s="111"/>
      <c r="E30" s="112"/>
      <c r="F30" s="112"/>
      <c r="G30" s="112"/>
      <c r="H30" s="113"/>
      <c r="I30" s="121"/>
      <c r="J30" s="124"/>
      <c r="K30" s="128"/>
      <c r="L30" s="2"/>
      <c r="M30" s="1"/>
      <c r="N30" s="1"/>
      <c r="O30" s="1"/>
      <c r="P30" s="1"/>
      <c r="Q30" s="1"/>
      <c r="R30" s="1"/>
      <c r="S30" s="1"/>
      <c r="T30" s="1"/>
      <c r="U30" s="1"/>
    </row>
    <row r="31" spans="1:21" ht="15.75" customHeight="1">
      <c r="A31" s="119"/>
      <c r="B31" s="55" t="s">
        <v>30</v>
      </c>
      <c r="C31" s="206">
        <f>C18/C12</f>
        <v>0.24399999999999999</v>
      </c>
      <c r="D31" s="114">
        <f>D18/D12</f>
        <v>0.20608108108108109</v>
      </c>
      <c r="E31" s="54"/>
      <c r="F31" s="115">
        <f>F18/F12</f>
        <v>0.20608108108108109</v>
      </c>
      <c r="G31" s="115">
        <f>G18/G12</f>
        <v>0.16094986807387862</v>
      </c>
      <c r="H31" s="116">
        <f>H18/H12</f>
        <v>0.21542553191489361</v>
      </c>
      <c r="I31" s="106"/>
      <c r="J31" s="120"/>
      <c r="K31" s="105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.75" customHeight="1">
      <c r="A32" s="119"/>
      <c r="B32" s="55" t="s">
        <v>31</v>
      </c>
      <c r="C32" s="206">
        <f>C28/(C12+C18)</f>
        <v>2.8938906752411574E-2</v>
      </c>
      <c r="D32" s="114">
        <f>D28/(D12+D18)</f>
        <v>0.23249299719887956</v>
      </c>
      <c r="E32" s="54"/>
      <c r="F32" s="115">
        <f>F28/(F12+F18)</f>
        <v>0.23249299719887956</v>
      </c>
      <c r="G32" s="115">
        <f>G28/(G12+G18)</f>
        <v>0</v>
      </c>
      <c r="H32" s="116">
        <f>H28/(H12+H18)</f>
        <v>-3.7199124726477024E-2</v>
      </c>
      <c r="I32" s="106"/>
      <c r="J32" s="120"/>
      <c r="K32" s="105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customHeight="1">
      <c r="A33" s="119"/>
      <c r="B33" s="55"/>
      <c r="C33" s="207"/>
      <c r="D33" s="53"/>
      <c r="E33" s="54"/>
      <c r="F33" s="54"/>
      <c r="G33" s="54"/>
      <c r="H33" s="56"/>
      <c r="I33" s="106"/>
      <c r="J33" s="120"/>
      <c r="K33" s="105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>
      <c r="A34" s="119"/>
      <c r="B34" s="117" t="s">
        <v>32</v>
      </c>
      <c r="C34" s="241">
        <f>(C28/(C18+C12))*12</f>
        <v>0.34726688102893888</v>
      </c>
      <c r="D34" s="242">
        <f>(D28/(D18+D12))*12</f>
        <v>2.7899159663865545</v>
      </c>
      <c r="E34" s="118"/>
      <c r="F34" s="240">
        <f>(F28/(F18+F12))*12</f>
        <v>2.7899159663865545</v>
      </c>
      <c r="G34" s="240">
        <f>(G28/(G18+G12))*12</f>
        <v>0</v>
      </c>
      <c r="H34" s="243">
        <f>(H28/(H18+H12))*12</f>
        <v>-0.44638949671772432</v>
      </c>
      <c r="I34" s="106"/>
      <c r="J34" s="120"/>
      <c r="K34" s="105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.75" customHeight="1">
      <c r="A35" s="125"/>
      <c r="B35" s="126"/>
      <c r="C35" s="208"/>
      <c r="D35" s="126"/>
      <c r="E35" s="126"/>
      <c r="F35" s="126"/>
      <c r="G35" s="126"/>
      <c r="H35" s="126"/>
      <c r="I35" s="126"/>
      <c r="J35" s="127"/>
      <c r="K35" s="105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>
      <c r="A36" s="106"/>
      <c r="B36" s="106"/>
      <c r="C36" s="203"/>
      <c r="D36" s="106"/>
      <c r="E36" s="106"/>
      <c r="F36" s="106"/>
      <c r="G36" s="106"/>
      <c r="H36" s="106"/>
      <c r="I36" s="106"/>
      <c r="J36" s="106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>
      <c r="A37" s="1"/>
      <c r="B37" s="1"/>
      <c r="C37" s="209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customHeight="1">
      <c r="A38" s="1"/>
      <c r="B38" s="1"/>
      <c r="C38" s="209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.75" customHeight="1">
      <c r="A39" s="1"/>
      <c r="B39" s="1"/>
      <c r="C39" s="209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.75" customHeight="1">
      <c r="A40" s="1"/>
      <c r="B40" s="1"/>
      <c r="C40" s="209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.75" customHeight="1">
      <c r="A41" s="1"/>
      <c r="B41" s="1"/>
      <c r="C41" s="20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customHeight="1">
      <c r="A42" s="1"/>
      <c r="B42" s="1"/>
      <c r="C42" s="209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.75" customHeight="1">
      <c r="A43" s="1"/>
      <c r="B43" s="1"/>
      <c r="C43" s="209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5.75" customHeight="1">
      <c r="A44" s="1"/>
      <c r="B44" s="1"/>
      <c r="C44" s="209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5.75" customHeight="1">
      <c r="A45" s="1"/>
      <c r="B45" s="1"/>
      <c r="C45" s="209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.75" customHeight="1">
      <c r="A46" s="1"/>
      <c r="B46" s="1"/>
      <c r="C46" s="209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.75" customHeight="1">
      <c r="A47" s="1"/>
      <c r="B47" s="1"/>
      <c r="C47" s="209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.75" customHeight="1">
      <c r="A48" s="1"/>
      <c r="B48" s="1"/>
      <c r="C48" s="209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.75" customHeight="1">
      <c r="A49" s="1"/>
      <c r="B49" s="1"/>
      <c r="C49" s="209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.75" customHeight="1">
      <c r="A50" s="1"/>
      <c r="B50" s="1"/>
      <c r="C50" s="209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.75" customHeight="1">
      <c r="A51" s="1"/>
      <c r="B51" s="1"/>
      <c r="C51" s="209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5.75" customHeight="1">
      <c r="A52" s="1"/>
      <c r="B52" s="1"/>
      <c r="C52" s="209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5.75" customHeight="1">
      <c r="A53" s="1"/>
      <c r="B53" s="1"/>
      <c r="C53" s="209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 customHeight="1">
      <c r="A54" s="1"/>
      <c r="B54" s="1"/>
      <c r="C54" s="209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5.75" customHeight="1">
      <c r="A55" s="1"/>
      <c r="B55" s="1"/>
      <c r="C55" s="209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5.75" customHeight="1">
      <c r="A56" s="1"/>
      <c r="B56" s="1"/>
      <c r="C56" s="209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5.75" customHeight="1">
      <c r="A57" s="1"/>
      <c r="B57" s="1"/>
      <c r="C57" s="209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5.75" customHeight="1">
      <c r="A58" s="1"/>
      <c r="B58" s="1"/>
      <c r="C58" s="209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5.75" customHeight="1">
      <c r="A59" s="1"/>
      <c r="B59" s="1"/>
      <c r="C59" s="209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5.75" customHeight="1">
      <c r="A60" s="1"/>
      <c r="B60" s="1"/>
      <c r="C60" s="209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5.75" customHeight="1">
      <c r="A61" s="1"/>
      <c r="B61" s="1"/>
      <c r="C61" s="209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5.75" customHeight="1">
      <c r="A62" s="1"/>
      <c r="B62" s="1"/>
      <c r="C62" s="209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5.75" customHeight="1">
      <c r="A63" s="1"/>
      <c r="B63" s="1"/>
      <c r="C63" s="209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5.75" customHeight="1">
      <c r="A64" s="1"/>
      <c r="B64" s="1"/>
      <c r="C64" s="209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5.75" customHeight="1">
      <c r="A65" s="1"/>
      <c r="B65" s="1"/>
      <c r="C65" s="20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5.75" customHeight="1">
      <c r="A66" s="1"/>
      <c r="B66" s="1"/>
      <c r="C66" s="20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5.75" customHeight="1">
      <c r="A67" s="1"/>
      <c r="B67" s="1"/>
      <c r="C67" s="20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5.75" customHeight="1">
      <c r="A68" s="1"/>
      <c r="B68" s="1"/>
      <c r="C68" s="20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5.75" customHeight="1">
      <c r="A69" s="1"/>
      <c r="B69" s="1"/>
      <c r="C69" s="20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5.75" customHeight="1">
      <c r="A70" s="1"/>
      <c r="B70" s="1"/>
      <c r="C70" s="20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5.75" customHeight="1">
      <c r="A71" s="1"/>
      <c r="B71" s="1"/>
      <c r="C71" s="20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5.75" customHeight="1">
      <c r="A72" s="1"/>
      <c r="B72" s="1"/>
      <c r="C72" s="209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5.75" customHeight="1">
      <c r="A73" s="1"/>
      <c r="B73" s="1"/>
      <c r="C73" s="20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5.75" customHeight="1">
      <c r="A74" s="1"/>
      <c r="B74" s="1"/>
      <c r="C74" s="20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5.75" customHeight="1">
      <c r="A75" s="1"/>
      <c r="B75" s="1"/>
      <c r="C75" s="20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customHeight="1">
      <c r="A76" s="1"/>
      <c r="B76" s="1"/>
      <c r="C76" s="209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5.75" customHeight="1">
      <c r="A77" s="1"/>
      <c r="B77" s="1"/>
      <c r="C77" s="209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5.75" customHeight="1">
      <c r="A78" s="1"/>
      <c r="B78" s="1"/>
      <c r="C78" s="209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5.75" customHeight="1">
      <c r="A79" s="1"/>
      <c r="B79" s="1"/>
      <c r="C79" s="209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5.75" customHeight="1">
      <c r="A80" s="1"/>
      <c r="B80" s="1"/>
      <c r="C80" s="209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5.75" customHeight="1">
      <c r="A81" s="1"/>
      <c r="B81" s="1"/>
      <c r="C81" s="209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5.75" customHeight="1">
      <c r="A82" s="1"/>
      <c r="B82" s="1"/>
      <c r="C82" s="209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5.75" customHeight="1">
      <c r="A83" s="1"/>
      <c r="B83" s="1"/>
      <c r="C83" s="209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customHeight="1">
      <c r="A84" s="1"/>
      <c r="B84" s="1"/>
      <c r="C84" s="209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customHeight="1">
      <c r="A85" s="1"/>
      <c r="B85" s="1"/>
      <c r="C85" s="209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5.75" customHeight="1">
      <c r="A86" s="1"/>
      <c r="B86" s="1"/>
      <c r="C86" s="209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5.75" customHeight="1">
      <c r="A87" s="1"/>
      <c r="B87" s="1"/>
      <c r="C87" s="209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customHeight="1">
      <c r="A88" s="1"/>
      <c r="B88" s="1"/>
      <c r="C88" s="209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customHeight="1">
      <c r="A89" s="1"/>
      <c r="B89" s="1"/>
      <c r="C89" s="209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customHeight="1">
      <c r="A90" s="1"/>
      <c r="B90" s="1"/>
      <c r="C90" s="209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customHeight="1">
      <c r="A91" s="1"/>
      <c r="B91" s="1"/>
      <c r="C91" s="209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5.75" customHeight="1">
      <c r="A92" s="1"/>
      <c r="B92" s="1"/>
      <c r="C92" s="209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5.75" customHeight="1">
      <c r="A93" s="1"/>
      <c r="B93" s="1"/>
      <c r="C93" s="209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5.75" customHeight="1">
      <c r="A94" s="1"/>
      <c r="B94" s="1"/>
      <c r="C94" s="209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5.75" customHeight="1">
      <c r="A95" s="1"/>
      <c r="B95" s="1"/>
      <c r="C95" s="209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5.75" customHeight="1">
      <c r="A96" s="1"/>
      <c r="B96" s="1"/>
      <c r="C96" s="209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5.75" customHeight="1">
      <c r="A97" s="1"/>
      <c r="B97" s="1"/>
      <c r="C97" s="209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5.75" customHeight="1">
      <c r="A98" s="1"/>
      <c r="B98" s="1"/>
      <c r="C98" s="209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5.75" customHeight="1">
      <c r="A99" s="1"/>
      <c r="B99" s="1"/>
      <c r="C99" s="209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5.75" customHeight="1">
      <c r="A100" s="1"/>
      <c r="B100" s="1"/>
      <c r="C100" s="209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5.75" customHeight="1">
      <c r="A101" s="1"/>
      <c r="B101" s="1"/>
      <c r="C101" s="209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5.75" customHeight="1">
      <c r="A102" s="1"/>
      <c r="B102" s="1"/>
      <c r="C102" s="209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5.75" customHeight="1">
      <c r="A103" s="1"/>
      <c r="B103" s="1"/>
      <c r="C103" s="209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5.75" customHeight="1">
      <c r="A104" s="1"/>
      <c r="B104" s="1"/>
      <c r="C104" s="209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5.75" customHeight="1">
      <c r="A105" s="1"/>
      <c r="B105" s="1"/>
      <c r="C105" s="209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5.75" customHeight="1">
      <c r="A106" s="1"/>
      <c r="B106" s="1"/>
      <c r="C106" s="209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5.75" customHeight="1">
      <c r="A107" s="1"/>
      <c r="B107" s="1"/>
      <c r="C107" s="209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5.75" customHeight="1">
      <c r="A108" s="1"/>
      <c r="B108" s="1"/>
      <c r="C108" s="209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5.75" customHeight="1">
      <c r="A109" s="1"/>
      <c r="B109" s="1"/>
      <c r="C109" s="209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5.75" customHeight="1">
      <c r="A110" s="1"/>
      <c r="B110" s="1"/>
      <c r="C110" s="209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5.75" customHeight="1">
      <c r="A111" s="1"/>
      <c r="B111" s="1"/>
      <c r="C111" s="209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5.75" customHeight="1">
      <c r="A112" s="1"/>
      <c r="B112" s="1"/>
      <c r="C112" s="209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5.75" customHeight="1">
      <c r="A113" s="1"/>
      <c r="B113" s="1"/>
      <c r="C113" s="209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5.75" customHeight="1">
      <c r="A114" s="1"/>
      <c r="B114" s="1"/>
      <c r="C114" s="209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5.75" customHeight="1">
      <c r="A115" s="1"/>
      <c r="B115" s="1"/>
      <c r="C115" s="209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5.75" customHeight="1">
      <c r="A116" s="1"/>
      <c r="B116" s="1"/>
      <c r="C116" s="209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5.75" customHeight="1">
      <c r="A117" s="1"/>
      <c r="B117" s="1"/>
      <c r="C117" s="209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5.75" customHeight="1">
      <c r="A118" s="1"/>
      <c r="B118" s="1"/>
      <c r="C118" s="209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5.75" customHeight="1">
      <c r="A119" s="1"/>
      <c r="B119" s="1"/>
      <c r="C119" s="209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5.75" customHeight="1">
      <c r="A120" s="1"/>
      <c r="B120" s="1"/>
      <c r="C120" s="209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5.75" customHeight="1">
      <c r="A121" s="1"/>
      <c r="B121" s="1"/>
      <c r="C121" s="209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5.75" customHeight="1">
      <c r="A122" s="1"/>
      <c r="B122" s="1"/>
      <c r="C122" s="209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5.75" customHeight="1">
      <c r="A123" s="1"/>
      <c r="B123" s="1"/>
      <c r="C123" s="209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5.75" customHeight="1">
      <c r="A124" s="1"/>
      <c r="B124" s="1"/>
      <c r="C124" s="209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5.75" customHeight="1">
      <c r="A125" s="1"/>
      <c r="B125" s="1"/>
      <c r="C125" s="209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5.75" customHeight="1">
      <c r="A126" s="1"/>
      <c r="B126" s="1"/>
      <c r="C126" s="209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5.75" customHeight="1">
      <c r="A127" s="1"/>
      <c r="B127" s="1"/>
      <c r="C127" s="209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5.75" customHeight="1">
      <c r="A128" s="1"/>
      <c r="B128" s="1"/>
      <c r="C128" s="209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5.75" customHeight="1">
      <c r="A129" s="1"/>
      <c r="B129" s="1"/>
      <c r="C129" s="209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5.75" customHeight="1">
      <c r="A130" s="1"/>
      <c r="B130" s="1"/>
      <c r="C130" s="209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5.75" customHeight="1">
      <c r="A131" s="1"/>
      <c r="B131" s="1"/>
      <c r="C131" s="209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5.75" customHeight="1">
      <c r="A132" s="1"/>
      <c r="B132" s="1"/>
      <c r="C132" s="209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5.75" customHeight="1">
      <c r="A133" s="1"/>
      <c r="B133" s="1"/>
      <c r="C133" s="209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5.75" customHeight="1">
      <c r="A134" s="1"/>
      <c r="B134" s="1"/>
      <c r="C134" s="209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5.75" customHeight="1">
      <c r="A135" s="1"/>
      <c r="B135" s="1"/>
      <c r="C135" s="209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5.75" customHeight="1">
      <c r="A136" s="1"/>
      <c r="B136" s="1"/>
      <c r="C136" s="209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5.75" customHeight="1">
      <c r="A137" s="1"/>
      <c r="B137" s="1"/>
      <c r="C137" s="209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5.75" customHeight="1">
      <c r="A138" s="1"/>
      <c r="B138" s="1"/>
      <c r="C138" s="209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5.75" customHeight="1">
      <c r="A139" s="1"/>
      <c r="B139" s="1"/>
      <c r="C139" s="209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5.75" customHeight="1">
      <c r="A140" s="1"/>
      <c r="B140" s="1"/>
      <c r="C140" s="209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5.75" customHeight="1">
      <c r="A141" s="1"/>
      <c r="B141" s="1"/>
      <c r="C141" s="209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5.75" customHeight="1">
      <c r="A142" s="1"/>
      <c r="B142" s="1"/>
      <c r="C142" s="209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5.75" customHeight="1">
      <c r="A143" s="1"/>
      <c r="B143" s="1"/>
      <c r="C143" s="209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5.75" customHeight="1">
      <c r="A144" s="1"/>
      <c r="B144" s="1"/>
      <c r="C144" s="209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5.75" customHeight="1">
      <c r="A145" s="1"/>
      <c r="B145" s="1"/>
      <c r="C145" s="209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5.75" customHeight="1">
      <c r="A146" s="1"/>
      <c r="B146" s="1"/>
      <c r="C146" s="209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5.75" customHeight="1">
      <c r="A147" s="1"/>
      <c r="B147" s="1"/>
      <c r="C147" s="209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5.75" customHeight="1">
      <c r="A148" s="1"/>
      <c r="B148" s="1"/>
      <c r="C148" s="209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5.75" customHeight="1">
      <c r="A149" s="1"/>
      <c r="B149" s="1"/>
      <c r="C149" s="209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5.75" customHeight="1">
      <c r="A150" s="1"/>
      <c r="B150" s="1"/>
      <c r="C150" s="209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5.75" customHeight="1">
      <c r="A151" s="1"/>
      <c r="B151" s="1"/>
      <c r="C151" s="209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5.75" customHeight="1">
      <c r="A152" s="1"/>
      <c r="B152" s="1"/>
      <c r="C152" s="209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5.75" customHeight="1">
      <c r="A153" s="1"/>
      <c r="B153" s="1"/>
      <c r="C153" s="209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5.75" customHeight="1">
      <c r="A154" s="1"/>
      <c r="B154" s="1"/>
      <c r="C154" s="209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5.75" customHeight="1">
      <c r="A155" s="1"/>
      <c r="B155" s="1"/>
      <c r="C155" s="209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5.75" customHeight="1">
      <c r="A156" s="1"/>
      <c r="B156" s="1"/>
      <c r="C156" s="209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5.75" customHeight="1">
      <c r="A157" s="1"/>
      <c r="B157" s="1"/>
      <c r="C157" s="209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5.75" customHeight="1">
      <c r="A158" s="1"/>
      <c r="B158" s="1"/>
      <c r="C158" s="209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5.75" customHeight="1">
      <c r="A159" s="1"/>
      <c r="B159" s="1"/>
      <c r="C159" s="209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5.75" customHeight="1">
      <c r="A160" s="1"/>
      <c r="B160" s="1"/>
      <c r="C160" s="209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5.75" customHeight="1">
      <c r="A161" s="1"/>
      <c r="B161" s="1"/>
      <c r="C161" s="209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5.75" customHeight="1">
      <c r="A162" s="1"/>
      <c r="B162" s="1"/>
      <c r="C162" s="209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5.75" customHeight="1">
      <c r="A163" s="1"/>
      <c r="B163" s="1"/>
      <c r="C163" s="209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5.75" customHeight="1">
      <c r="A164" s="1"/>
      <c r="B164" s="1"/>
      <c r="C164" s="209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5.75" customHeight="1">
      <c r="A165" s="1"/>
      <c r="B165" s="1"/>
      <c r="C165" s="209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5.75" customHeight="1">
      <c r="A166" s="1"/>
      <c r="B166" s="1"/>
      <c r="C166" s="209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5.75" customHeight="1">
      <c r="A167" s="1"/>
      <c r="B167" s="1"/>
      <c r="C167" s="209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5.75" customHeight="1">
      <c r="A168" s="1"/>
      <c r="B168" s="1"/>
      <c r="C168" s="209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5.75" customHeight="1">
      <c r="A169" s="1"/>
      <c r="B169" s="1"/>
      <c r="C169" s="209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5.75" customHeight="1">
      <c r="A170" s="1"/>
      <c r="B170" s="1"/>
      <c r="C170" s="209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5.75" customHeight="1">
      <c r="A171" s="1"/>
      <c r="B171" s="1"/>
      <c r="C171" s="209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5.75" customHeight="1">
      <c r="A172" s="1"/>
      <c r="B172" s="1"/>
      <c r="C172" s="209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5.75" customHeight="1">
      <c r="A173" s="1"/>
      <c r="B173" s="1"/>
      <c r="C173" s="209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5.75" customHeight="1">
      <c r="A174" s="1"/>
      <c r="B174" s="1"/>
      <c r="C174" s="209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5.75" customHeight="1">
      <c r="A175" s="1"/>
      <c r="B175" s="1"/>
      <c r="C175" s="209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5.75" customHeight="1">
      <c r="A176" s="1"/>
      <c r="B176" s="1"/>
      <c r="C176" s="209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5.75" customHeight="1">
      <c r="A177" s="1"/>
      <c r="B177" s="1"/>
      <c r="C177" s="209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5.75" customHeight="1">
      <c r="A178" s="1"/>
      <c r="B178" s="1"/>
      <c r="C178" s="209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5.75" customHeight="1">
      <c r="A179" s="1"/>
      <c r="B179" s="1"/>
      <c r="C179" s="209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5.75" customHeight="1">
      <c r="A180" s="1"/>
      <c r="B180" s="1"/>
      <c r="C180" s="209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5.75" customHeight="1">
      <c r="A181" s="1"/>
      <c r="B181" s="1"/>
      <c r="C181" s="209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5.75" customHeight="1">
      <c r="A182" s="1"/>
      <c r="B182" s="1"/>
      <c r="C182" s="209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5.75" customHeight="1">
      <c r="A183" s="1"/>
      <c r="B183" s="1"/>
      <c r="C183" s="209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5.75" customHeight="1">
      <c r="A184" s="1"/>
      <c r="B184" s="1"/>
      <c r="C184" s="209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5.75" customHeight="1">
      <c r="A185" s="1"/>
      <c r="B185" s="1"/>
      <c r="C185" s="209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5.75" customHeight="1">
      <c r="A186" s="1"/>
      <c r="B186" s="1"/>
      <c r="C186" s="209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5.75" customHeight="1">
      <c r="A187" s="1"/>
      <c r="B187" s="1"/>
      <c r="C187" s="209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5.75" customHeight="1">
      <c r="A188" s="1"/>
      <c r="B188" s="1"/>
      <c r="C188" s="209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5.75" customHeight="1">
      <c r="A189" s="1"/>
      <c r="B189" s="1"/>
      <c r="C189" s="209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5.75" customHeight="1">
      <c r="A190" s="1"/>
      <c r="B190" s="1"/>
      <c r="C190" s="209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5.75" customHeight="1">
      <c r="A191" s="1"/>
      <c r="B191" s="1"/>
      <c r="C191" s="209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5.75" customHeight="1">
      <c r="A192" s="1"/>
      <c r="B192" s="1"/>
      <c r="C192" s="209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5.75" customHeight="1">
      <c r="A193" s="1"/>
      <c r="B193" s="1"/>
      <c r="C193" s="209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5.75" customHeight="1">
      <c r="A194" s="1"/>
      <c r="B194" s="1"/>
      <c r="C194" s="209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5.75" customHeight="1">
      <c r="A195" s="1"/>
      <c r="B195" s="1"/>
      <c r="C195" s="209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5.75" customHeight="1">
      <c r="A196" s="1"/>
      <c r="B196" s="1"/>
      <c r="C196" s="209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5.75" customHeight="1">
      <c r="A197" s="1"/>
      <c r="B197" s="1"/>
      <c r="C197" s="209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5.75" customHeight="1">
      <c r="A198" s="1"/>
      <c r="B198" s="1"/>
      <c r="C198" s="209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5.75" customHeight="1">
      <c r="A199" s="1"/>
      <c r="B199" s="1"/>
      <c r="C199" s="209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5.75" customHeight="1">
      <c r="A200" s="1"/>
      <c r="B200" s="1"/>
      <c r="C200" s="209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5.75" customHeight="1">
      <c r="A201" s="1"/>
      <c r="B201" s="1"/>
      <c r="C201" s="209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5.75" customHeight="1">
      <c r="A202" s="1"/>
      <c r="B202" s="1"/>
      <c r="C202" s="209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5.75" customHeight="1">
      <c r="A203" s="1"/>
      <c r="B203" s="1"/>
      <c r="C203" s="209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5.75" customHeight="1">
      <c r="A204" s="1"/>
      <c r="B204" s="1"/>
      <c r="C204" s="209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5.75" customHeight="1">
      <c r="A205" s="1"/>
      <c r="B205" s="1"/>
      <c r="C205" s="209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5.75" customHeight="1">
      <c r="A206" s="1"/>
      <c r="B206" s="1"/>
      <c r="C206" s="209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5.75" customHeight="1">
      <c r="A207" s="1"/>
      <c r="B207" s="1"/>
      <c r="C207" s="209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5.75" customHeight="1">
      <c r="A208" s="1"/>
      <c r="B208" s="1"/>
      <c r="C208" s="209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5.75" customHeight="1">
      <c r="A209" s="1"/>
      <c r="B209" s="1"/>
      <c r="C209" s="209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5.75" customHeight="1">
      <c r="A210" s="1"/>
      <c r="B210" s="1"/>
      <c r="C210" s="209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5.75" customHeight="1">
      <c r="A211" s="1"/>
      <c r="B211" s="1"/>
      <c r="C211" s="209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5.75" customHeight="1">
      <c r="A212" s="1"/>
      <c r="B212" s="1"/>
      <c r="C212" s="209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5.75" customHeight="1">
      <c r="A213" s="1"/>
      <c r="B213" s="1"/>
      <c r="C213" s="209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5.75" customHeight="1">
      <c r="A214" s="1"/>
      <c r="B214" s="1"/>
      <c r="C214" s="209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5.75" customHeight="1">
      <c r="A215" s="1"/>
      <c r="B215" s="1"/>
      <c r="C215" s="209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5.75" customHeight="1">
      <c r="A216" s="1"/>
      <c r="B216" s="1"/>
      <c r="C216" s="209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5.75" customHeight="1">
      <c r="A217" s="1"/>
      <c r="B217" s="1"/>
      <c r="C217" s="209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5.75" customHeight="1">
      <c r="A218" s="1"/>
      <c r="B218" s="1"/>
      <c r="C218" s="209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5.75" customHeight="1">
      <c r="A219" s="1"/>
      <c r="B219" s="1"/>
      <c r="C219" s="209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5.75" customHeight="1">
      <c r="A220" s="1"/>
      <c r="B220" s="1"/>
      <c r="C220" s="209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5.75" customHeight="1">
      <c r="A221" s="1"/>
      <c r="B221" s="1"/>
      <c r="C221" s="209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5.75" customHeight="1">
      <c r="A222" s="1"/>
      <c r="B222" s="1"/>
      <c r="C222" s="209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5.75" customHeight="1">
      <c r="A223" s="1"/>
      <c r="B223" s="1"/>
      <c r="C223" s="209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5.75" customHeight="1">
      <c r="A224" s="1"/>
      <c r="B224" s="1"/>
      <c r="C224" s="209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5.75" customHeight="1">
      <c r="A225" s="1"/>
      <c r="B225" s="1"/>
      <c r="C225" s="209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5.75" customHeight="1">
      <c r="A226" s="1"/>
      <c r="B226" s="1"/>
      <c r="C226" s="209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5.75" customHeight="1">
      <c r="A227" s="1"/>
      <c r="B227" s="1"/>
      <c r="C227" s="209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5.75" customHeight="1">
      <c r="A228" s="1"/>
      <c r="B228" s="1"/>
      <c r="C228" s="209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5.75" customHeight="1">
      <c r="A229" s="1"/>
      <c r="B229" s="1"/>
      <c r="C229" s="209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5.75" customHeight="1">
      <c r="A230" s="1"/>
      <c r="B230" s="1"/>
      <c r="C230" s="209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5.75" customHeight="1">
      <c r="A231" s="1"/>
      <c r="B231" s="1"/>
      <c r="C231" s="209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5.75" customHeight="1">
      <c r="A232" s="1"/>
      <c r="B232" s="1"/>
      <c r="C232" s="209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5.75" customHeight="1">
      <c r="A233" s="1"/>
      <c r="B233" s="1"/>
      <c r="C233" s="209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5.75" customHeight="1">
      <c r="A234" s="1"/>
      <c r="B234" s="1"/>
      <c r="C234" s="209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5.75" customHeight="1">
      <c r="A235" s="1"/>
      <c r="B235" s="1"/>
      <c r="C235" s="209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5.75" customHeight="1">
      <c r="A236" s="1"/>
      <c r="B236" s="1"/>
      <c r="C236" s="209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5.75" customHeight="1">
      <c r="A237" s="1"/>
      <c r="B237" s="1"/>
      <c r="C237" s="209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5.75" customHeight="1">
      <c r="A238" s="1"/>
      <c r="B238" s="1"/>
      <c r="C238" s="209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5.75" customHeight="1">
      <c r="A239" s="1"/>
      <c r="B239" s="1"/>
      <c r="C239" s="209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5.75" customHeight="1">
      <c r="A240" s="1"/>
      <c r="B240" s="1"/>
      <c r="C240" s="209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5.75" customHeight="1">
      <c r="A241" s="1"/>
      <c r="B241" s="1"/>
      <c r="C241" s="209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5.75" customHeight="1">
      <c r="A242" s="1"/>
      <c r="B242" s="1"/>
      <c r="C242" s="209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5.75" customHeight="1">
      <c r="A243" s="1"/>
      <c r="B243" s="1"/>
      <c r="C243" s="209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5.75" customHeight="1">
      <c r="A244" s="1"/>
      <c r="B244" s="1"/>
      <c r="C244" s="209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5.75" customHeight="1">
      <c r="A245" s="1"/>
      <c r="B245" s="1"/>
      <c r="C245" s="209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5.75" customHeight="1">
      <c r="A246" s="1"/>
      <c r="B246" s="1"/>
      <c r="C246" s="209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5.75" customHeight="1">
      <c r="A247" s="1"/>
      <c r="B247" s="1"/>
      <c r="C247" s="209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5.75" customHeight="1">
      <c r="A248" s="1"/>
      <c r="B248" s="1"/>
      <c r="C248" s="209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5.75" customHeight="1">
      <c r="A249" s="1"/>
      <c r="B249" s="1"/>
      <c r="C249" s="209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5.75" customHeight="1">
      <c r="A250" s="1"/>
      <c r="B250" s="1"/>
      <c r="C250" s="209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5.75" customHeight="1">
      <c r="A251" s="1"/>
      <c r="B251" s="1"/>
      <c r="C251" s="209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5.75" customHeight="1">
      <c r="A252" s="1"/>
      <c r="B252" s="1"/>
      <c r="C252" s="209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5.75" customHeight="1">
      <c r="A253" s="1"/>
      <c r="B253" s="1"/>
      <c r="C253" s="209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5.75" customHeight="1">
      <c r="A254" s="1"/>
      <c r="B254" s="1"/>
      <c r="C254" s="209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5.75" customHeight="1">
      <c r="A255" s="1"/>
      <c r="B255" s="1"/>
      <c r="C255" s="209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5.75" customHeight="1">
      <c r="A256" s="1"/>
      <c r="B256" s="1"/>
      <c r="C256" s="209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5.75" customHeight="1">
      <c r="A257" s="1"/>
      <c r="B257" s="1"/>
      <c r="C257" s="209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5.75" customHeight="1">
      <c r="A258" s="1"/>
      <c r="B258" s="1"/>
      <c r="C258" s="209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5.75" customHeight="1">
      <c r="A259" s="1"/>
      <c r="B259" s="1"/>
      <c r="C259" s="209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5.75" customHeight="1">
      <c r="A260" s="1"/>
      <c r="B260" s="1"/>
      <c r="C260" s="209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5.75" customHeight="1">
      <c r="A261" s="1"/>
      <c r="B261" s="1"/>
      <c r="C261" s="209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5.75" customHeight="1">
      <c r="A262" s="1"/>
      <c r="B262" s="1"/>
      <c r="C262" s="209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5.75" customHeight="1">
      <c r="A263" s="1"/>
      <c r="B263" s="1"/>
      <c r="C263" s="209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5.75" customHeight="1">
      <c r="A264" s="1"/>
      <c r="B264" s="1"/>
      <c r="C264" s="209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5.75" customHeight="1">
      <c r="A265" s="1"/>
      <c r="B265" s="1"/>
      <c r="C265" s="209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5.75" customHeight="1">
      <c r="A266" s="1"/>
      <c r="B266" s="1"/>
      <c r="C266" s="209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5.75" customHeight="1">
      <c r="A267" s="1"/>
      <c r="B267" s="1"/>
      <c r="C267" s="209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5.75" customHeight="1">
      <c r="A268" s="1"/>
      <c r="B268" s="1"/>
      <c r="C268" s="209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5.75" customHeight="1">
      <c r="A269" s="1"/>
      <c r="B269" s="1"/>
      <c r="C269" s="209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5.75" customHeight="1">
      <c r="A270" s="1"/>
      <c r="B270" s="1"/>
      <c r="C270" s="209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5.75" customHeight="1">
      <c r="A271" s="1"/>
      <c r="B271" s="1"/>
      <c r="C271" s="209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5.75" customHeight="1">
      <c r="A272" s="1"/>
      <c r="B272" s="1"/>
      <c r="C272" s="209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5.75" customHeight="1">
      <c r="A273" s="1"/>
      <c r="B273" s="1"/>
      <c r="C273" s="209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5.75" customHeight="1">
      <c r="A274" s="1"/>
      <c r="B274" s="1"/>
      <c r="C274" s="209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5.75" customHeight="1">
      <c r="A275" s="1"/>
      <c r="B275" s="1"/>
      <c r="C275" s="209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5.75" customHeight="1">
      <c r="A276" s="1"/>
      <c r="B276" s="1"/>
      <c r="C276" s="209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5.75" customHeight="1">
      <c r="A277" s="1"/>
      <c r="B277" s="1"/>
      <c r="C277" s="209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5.75" customHeight="1">
      <c r="A278" s="1"/>
      <c r="B278" s="1"/>
      <c r="C278" s="209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5.75" customHeight="1">
      <c r="A279" s="1"/>
      <c r="B279" s="1"/>
      <c r="C279" s="209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5.75" customHeight="1">
      <c r="A280" s="1"/>
      <c r="B280" s="1"/>
      <c r="C280" s="209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5.75" customHeight="1">
      <c r="A281" s="1"/>
      <c r="B281" s="1"/>
      <c r="C281" s="209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5.75" customHeight="1">
      <c r="A282" s="1"/>
      <c r="B282" s="1"/>
      <c r="C282" s="209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5.75" customHeight="1">
      <c r="A283" s="1"/>
      <c r="B283" s="1"/>
      <c r="C283" s="209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5.75" customHeight="1">
      <c r="A284" s="1"/>
      <c r="B284" s="1"/>
      <c r="C284" s="209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5.75" customHeight="1">
      <c r="A285" s="1"/>
      <c r="B285" s="1"/>
      <c r="C285" s="209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5.75" customHeight="1">
      <c r="A286" s="1"/>
      <c r="B286" s="1"/>
      <c r="C286" s="209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5.75" customHeight="1">
      <c r="A287" s="1"/>
      <c r="B287" s="1"/>
      <c r="C287" s="209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5.75" customHeight="1">
      <c r="A288" s="1"/>
      <c r="B288" s="1"/>
      <c r="C288" s="209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5.75" customHeight="1">
      <c r="A289" s="1"/>
      <c r="B289" s="1"/>
      <c r="C289" s="209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5.75" customHeight="1">
      <c r="A290" s="1"/>
      <c r="B290" s="1"/>
      <c r="C290" s="209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5.75" customHeight="1">
      <c r="A291" s="1"/>
      <c r="B291" s="1"/>
      <c r="C291" s="209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5.75" customHeight="1">
      <c r="A292" s="1"/>
      <c r="B292" s="1"/>
      <c r="C292" s="209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5.75" customHeight="1">
      <c r="A293" s="1"/>
      <c r="B293" s="1"/>
      <c r="C293" s="209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5.75" customHeight="1">
      <c r="A294" s="1"/>
      <c r="B294" s="1"/>
      <c r="C294" s="209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5.75" customHeight="1">
      <c r="A295" s="1"/>
      <c r="B295" s="1"/>
      <c r="C295" s="209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5.75" customHeight="1">
      <c r="A296" s="1"/>
      <c r="B296" s="1"/>
      <c r="C296" s="209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5.75" customHeight="1">
      <c r="A297" s="1"/>
      <c r="B297" s="1"/>
      <c r="C297" s="209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5.75" customHeight="1">
      <c r="A298" s="1"/>
      <c r="B298" s="1"/>
      <c r="C298" s="209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5.75" customHeight="1">
      <c r="A299" s="1"/>
      <c r="B299" s="1"/>
      <c r="C299" s="209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5.75" customHeight="1">
      <c r="A300" s="1"/>
      <c r="B300" s="1"/>
      <c r="C300" s="209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5.75" customHeight="1">
      <c r="A301" s="1"/>
      <c r="B301" s="1"/>
      <c r="C301" s="209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5.75" customHeight="1">
      <c r="A302" s="1"/>
      <c r="B302" s="1"/>
      <c r="C302" s="209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5.75" customHeight="1">
      <c r="A303" s="1"/>
      <c r="B303" s="1"/>
      <c r="C303" s="209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5.75" customHeight="1">
      <c r="A304" s="1"/>
      <c r="B304" s="1"/>
      <c r="C304" s="209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5.75" customHeight="1">
      <c r="A305" s="1"/>
      <c r="B305" s="1"/>
      <c r="C305" s="209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5.75" customHeight="1">
      <c r="A306" s="1"/>
      <c r="B306" s="1"/>
      <c r="C306" s="209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5.75" customHeight="1">
      <c r="A307" s="1"/>
      <c r="B307" s="1"/>
      <c r="C307" s="209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5.75" customHeight="1">
      <c r="A308" s="1"/>
      <c r="B308" s="1"/>
      <c r="C308" s="209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5.75" customHeight="1">
      <c r="A309" s="1"/>
      <c r="B309" s="1"/>
      <c r="C309" s="209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5.75" customHeight="1">
      <c r="A310" s="1"/>
      <c r="B310" s="1"/>
      <c r="C310" s="209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5.75" customHeight="1">
      <c r="A311" s="1"/>
      <c r="B311" s="1"/>
      <c r="C311" s="209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5.75" customHeight="1">
      <c r="A312" s="1"/>
      <c r="B312" s="1"/>
      <c r="C312" s="209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5.75" customHeight="1">
      <c r="A313" s="1"/>
      <c r="B313" s="1"/>
      <c r="C313" s="209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5.75" customHeight="1">
      <c r="A314" s="1"/>
      <c r="B314" s="1"/>
      <c r="C314" s="209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5.75" customHeight="1">
      <c r="A315" s="1"/>
      <c r="B315" s="1"/>
      <c r="C315" s="209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5.75" customHeight="1">
      <c r="A316" s="1"/>
      <c r="B316" s="1"/>
      <c r="C316" s="209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5.75" customHeight="1">
      <c r="A317" s="1"/>
      <c r="B317" s="1"/>
      <c r="C317" s="209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5.75" customHeight="1">
      <c r="A318" s="1"/>
      <c r="B318" s="1"/>
      <c r="C318" s="209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5.75" customHeight="1">
      <c r="A319" s="1"/>
      <c r="B319" s="1"/>
      <c r="C319" s="209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5.75" customHeight="1">
      <c r="A320" s="1"/>
      <c r="B320" s="1"/>
      <c r="C320" s="209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5.75" customHeight="1">
      <c r="A321" s="1"/>
      <c r="B321" s="1"/>
      <c r="C321" s="209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5.75" customHeight="1">
      <c r="A322" s="1"/>
      <c r="B322" s="1"/>
      <c r="C322" s="209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5.75" customHeight="1">
      <c r="A323" s="1"/>
      <c r="B323" s="1"/>
      <c r="C323" s="209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5.75" customHeight="1">
      <c r="A324" s="1"/>
      <c r="B324" s="1"/>
      <c r="C324" s="209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5.75" customHeight="1">
      <c r="A325" s="1"/>
      <c r="B325" s="1"/>
      <c r="C325" s="209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5.75" customHeight="1">
      <c r="A326" s="1"/>
      <c r="B326" s="1"/>
      <c r="C326" s="209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5.75" customHeight="1">
      <c r="A327" s="1"/>
      <c r="B327" s="1"/>
      <c r="C327" s="209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5.75" customHeight="1">
      <c r="A328" s="1"/>
      <c r="B328" s="1"/>
      <c r="C328" s="209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5.75" customHeight="1">
      <c r="A329" s="1"/>
      <c r="B329" s="1"/>
      <c r="C329" s="209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5.75" customHeight="1">
      <c r="A330" s="1"/>
      <c r="B330" s="1"/>
      <c r="C330" s="209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5.75" customHeight="1">
      <c r="A331" s="1"/>
      <c r="B331" s="1"/>
      <c r="C331" s="209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5.75" customHeight="1">
      <c r="A332" s="1"/>
      <c r="B332" s="1"/>
      <c r="C332" s="209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5.75" customHeight="1">
      <c r="A333" s="1"/>
      <c r="B333" s="1"/>
      <c r="C333" s="209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5.75" customHeight="1">
      <c r="A334" s="1"/>
      <c r="B334" s="1"/>
      <c r="C334" s="209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5.75" customHeight="1">
      <c r="A335" s="1"/>
      <c r="B335" s="1"/>
      <c r="C335" s="209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5.75" customHeight="1">
      <c r="A336" s="1"/>
      <c r="B336" s="1"/>
      <c r="C336" s="209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5.75" customHeight="1">
      <c r="A337" s="1"/>
      <c r="B337" s="1"/>
      <c r="C337" s="209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5.75" customHeight="1">
      <c r="A338" s="1"/>
      <c r="B338" s="1"/>
      <c r="C338" s="209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5.75" customHeight="1">
      <c r="A339" s="1"/>
      <c r="B339" s="1"/>
      <c r="C339" s="209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5.75" customHeight="1">
      <c r="A340" s="1"/>
      <c r="B340" s="1"/>
      <c r="C340" s="209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5.75" customHeight="1">
      <c r="A341" s="1"/>
      <c r="B341" s="1"/>
      <c r="C341" s="209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5.75" customHeight="1">
      <c r="A342" s="1"/>
      <c r="B342" s="1"/>
      <c r="C342" s="209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5.75" customHeight="1">
      <c r="A343" s="1"/>
      <c r="B343" s="1"/>
      <c r="C343" s="209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5.75" customHeight="1">
      <c r="A344" s="1"/>
      <c r="B344" s="1"/>
      <c r="C344" s="209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5.75" customHeight="1">
      <c r="A345" s="1"/>
      <c r="B345" s="1"/>
      <c r="C345" s="209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5.75" customHeight="1">
      <c r="A346" s="1"/>
      <c r="B346" s="1"/>
      <c r="C346" s="209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5.75" customHeight="1">
      <c r="A347" s="1"/>
      <c r="B347" s="1"/>
      <c r="C347" s="209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5.75" customHeight="1">
      <c r="A348" s="1"/>
      <c r="B348" s="1"/>
      <c r="C348" s="209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5.75" customHeight="1">
      <c r="A349" s="1"/>
      <c r="B349" s="1"/>
      <c r="C349" s="209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5.75" customHeight="1">
      <c r="A350" s="1"/>
      <c r="B350" s="1"/>
      <c r="C350" s="209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5.75" customHeight="1">
      <c r="A351" s="1"/>
      <c r="B351" s="1"/>
      <c r="C351" s="209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5.75" customHeight="1">
      <c r="A352" s="1"/>
      <c r="B352" s="1"/>
      <c r="C352" s="209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5.75" customHeight="1">
      <c r="A353" s="1"/>
      <c r="B353" s="1"/>
      <c r="C353" s="209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5.75" customHeight="1">
      <c r="A354" s="1"/>
      <c r="B354" s="1"/>
      <c r="C354" s="209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5.75" customHeight="1">
      <c r="A355" s="1"/>
      <c r="B355" s="1"/>
      <c r="C355" s="209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5.75" customHeight="1">
      <c r="A356" s="1"/>
      <c r="B356" s="1"/>
      <c r="C356" s="209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5.75" customHeight="1">
      <c r="A357" s="1"/>
      <c r="B357" s="1"/>
      <c r="C357" s="209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5.75" customHeight="1">
      <c r="A358" s="1"/>
      <c r="B358" s="1"/>
      <c r="C358" s="209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5.75" customHeight="1">
      <c r="A359" s="1"/>
      <c r="B359" s="1"/>
      <c r="C359" s="209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5.75" customHeight="1">
      <c r="A360" s="1"/>
      <c r="B360" s="1"/>
      <c r="C360" s="209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5.75" customHeight="1">
      <c r="A361" s="1"/>
      <c r="B361" s="1"/>
      <c r="C361" s="209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5.75" customHeight="1">
      <c r="A362" s="1"/>
      <c r="B362" s="1"/>
      <c r="C362" s="209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5.75" customHeight="1">
      <c r="A363" s="1"/>
      <c r="B363" s="1"/>
      <c r="C363" s="209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5.75" customHeight="1">
      <c r="A364" s="1"/>
      <c r="B364" s="1"/>
      <c r="C364" s="209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5.75" customHeight="1">
      <c r="A365" s="1"/>
      <c r="B365" s="1"/>
      <c r="C365" s="209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5.75" customHeight="1">
      <c r="A366" s="1"/>
      <c r="B366" s="1"/>
      <c r="C366" s="209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5.75" customHeight="1">
      <c r="A367" s="1"/>
      <c r="B367" s="1"/>
      <c r="C367" s="209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5.75" customHeight="1">
      <c r="A368" s="1"/>
      <c r="B368" s="1"/>
      <c r="C368" s="209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5.75" customHeight="1">
      <c r="A369" s="1"/>
      <c r="B369" s="1"/>
      <c r="C369" s="209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5.75" customHeight="1">
      <c r="A370" s="1"/>
      <c r="B370" s="1"/>
      <c r="C370" s="209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5.75" customHeight="1">
      <c r="A371" s="1"/>
      <c r="B371" s="1"/>
      <c r="C371" s="209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5.75" customHeight="1">
      <c r="A372" s="1"/>
      <c r="B372" s="1"/>
      <c r="C372" s="209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5.75" customHeight="1">
      <c r="A373" s="1"/>
      <c r="B373" s="1"/>
      <c r="C373" s="209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5.75" customHeight="1">
      <c r="A374" s="1"/>
      <c r="B374" s="1"/>
      <c r="C374" s="209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5.75" customHeight="1">
      <c r="A375" s="1"/>
      <c r="B375" s="1"/>
      <c r="C375" s="209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5.75" customHeight="1">
      <c r="A376" s="1"/>
      <c r="B376" s="1"/>
      <c r="C376" s="209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5.75" customHeight="1">
      <c r="A377" s="1"/>
      <c r="B377" s="1"/>
      <c r="C377" s="209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5.75" customHeight="1">
      <c r="A378" s="1"/>
      <c r="B378" s="1"/>
      <c r="C378" s="209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5.75" customHeight="1">
      <c r="A379" s="1"/>
      <c r="B379" s="1"/>
      <c r="C379" s="209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5.75" customHeight="1">
      <c r="A380" s="1"/>
      <c r="B380" s="1"/>
      <c r="C380" s="209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5.75" customHeight="1">
      <c r="A381" s="1"/>
      <c r="B381" s="1"/>
      <c r="C381" s="209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5.75" customHeight="1">
      <c r="A382" s="1"/>
      <c r="B382" s="1"/>
      <c r="C382" s="209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5.75" customHeight="1">
      <c r="A383" s="1"/>
      <c r="B383" s="1"/>
      <c r="C383" s="209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5.75" customHeight="1">
      <c r="A384" s="1"/>
      <c r="B384" s="1"/>
      <c r="C384" s="209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5.75" customHeight="1">
      <c r="A385" s="1"/>
      <c r="B385" s="1"/>
      <c r="C385" s="209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5.75" customHeight="1">
      <c r="A386" s="1"/>
      <c r="B386" s="1"/>
      <c r="C386" s="209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5.75" customHeight="1">
      <c r="A387" s="1"/>
      <c r="B387" s="1"/>
      <c r="C387" s="209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5.75" customHeight="1">
      <c r="A388" s="1"/>
      <c r="B388" s="1"/>
      <c r="C388" s="209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5.75" customHeight="1">
      <c r="A389" s="1"/>
      <c r="B389" s="1"/>
      <c r="C389" s="209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5.75" customHeight="1">
      <c r="A390" s="1"/>
      <c r="B390" s="1"/>
      <c r="C390" s="209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5.75" customHeight="1">
      <c r="A391" s="1"/>
      <c r="B391" s="1"/>
      <c r="C391" s="209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5.75" customHeight="1">
      <c r="A392" s="1"/>
      <c r="B392" s="1"/>
      <c r="C392" s="209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5.75" customHeight="1">
      <c r="A393" s="1"/>
      <c r="B393" s="1"/>
      <c r="C393" s="209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5.75" customHeight="1">
      <c r="A394" s="1"/>
      <c r="B394" s="1"/>
      <c r="C394" s="209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5.75" customHeight="1">
      <c r="A395" s="1"/>
      <c r="B395" s="1"/>
      <c r="C395" s="209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5.75" customHeight="1">
      <c r="A396" s="1"/>
      <c r="B396" s="1"/>
      <c r="C396" s="209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5.75" customHeight="1">
      <c r="A397" s="1"/>
      <c r="B397" s="1"/>
      <c r="C397" s="209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5.75" customHeight="1">
      <c r="A398" s="1"/>
      <c r="B398" s="1"/>
      <c r="C398" s="209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5.75" customHeight="1">
      <c r="A399" s="1"/>
      <c r="B399" s="1"/>
      <c r="C399" s="209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5.75" customHeight="1">
      <c r="A400" s="1"/>
      <c r="B400" s="1"/>
      <c r="C400" s="209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5.75" customHeight="1">
      <c r="A401" s="1"/>
      <c r="B401" s="1"/>
      <c r="C401" s="209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5.75" customHeight="1">
      <c r="A402" s="1"/>
      <c r="B402" s="1"/>
      <c r="C402" s="209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5.75" customHeight="1">
      <c r="A403" s="1"/>
      <c r="B403" s="1"/>
      <c r="C403" s="209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5.75" customHeight="1">
      <c r="A404" s="1"/>
      <c r="B404" s="1"/>
      <c r="C404" s="209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5.75" customHeight="1">
      <c r="A405" s="1"/>
      <c r="B405" s="1"/>
      <c r="C405" s="209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5.75" customHeight="1">
      <c r="A406" s="1"/>
      <c r="B406" s="1"/>
      <c r="C406" s="209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5.75" customHeight="1">
      <c r="A407" s="1"/>
      <c r="B407" s="1"/>
      <c r="C407" s="209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5.75" customHeight="1">
      <c r="A408" s="1"/>
      <c r="B408" s="1"/>
      <c r="C408" s="209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5.75" customHeight="1">
      <c r="A409" s="1"/>
      <c r="B409" s="1"/>
      <c r="C409" s="209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5.75" customHeight="1">
      <c r="A410" s="1"/>
      <c r="B410" s="1"/>
      <c r="C410" s="209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5.75" customHeight="1">
      <c r="A411" s="1"/>
      <c r="B411" s="1"/>
      <c r="C411" s="209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5.75" customHeight="1">
      <c r="A412" s="1"/>
      <c r="B412" s="1"/>
      <c r="C412" s="209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5.75" customHeight="1">
      <c r="A413" s="1"/>
      <c r="B413" s="1"/>
      <c r="C413" s="209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5.75" customHeight="1">
      <c r="A414" s="1"/>
      <c r="B414" s="1"/>
      <c r="C414" s="209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5.75" customHeight="1">
      <c r="A415" s="1"/>
      <c r="B415" s="1"/>
      <c r="C415" s="209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5.75" customHeight="1">
      <c r="A416" s="1"/>
      <c r="B416" s="1"/>
      <c r="C416" s="209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5.75" customHeight="1">
      <c r="A417" s="1"/>
      <c r="B417" s="1"/>
      <c r="C417" s="209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5.75" customHeight="1">
      <c r="A418" s="1"/>
      <c r="B418" s="1"/>
      <c r="C418" s="209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5.75" customHeight="1">
      <c r="A419" s="1"/>
      <c r="B419" s="1"/>
      <c r="C419" s="209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5.75" customHeight="1">
      <c r="A420" s="1"/>
      <c r="B420" s="1"/>
      <c r="C420" s="209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5.75" customHeight="1">
      <c r="A421" s="1"/>
      <c r="B421" s="1"/>
      <c r="C421" s="209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5.75" customHeight="1">
      <c r="A422" s="1"/>
      <c r="B422" s="1"/>
      <c r="C422" s="209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5.75" customHeight="1">
      <c r="A423" s="1"/>
      <c r="B423" s="1"/>
      <c r="C423" s="209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5.75" customHeight="1">
      <c r="A424" s="1"/>
      <c r="B424" s="1"/>
      <c r="C424" s="209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5.75" customHeight="1">
      <c r="A425" s="1"/>
      <c r="B425" s="1"/>
      <c r="C425" s="209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5.75" customHeight="1">
      <c r="A426" s="1"/>
      <c r="B426" s="1"/>
      <c r="C426" s="209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5.75" customHeight="1">
      <c r="A427" s="1"/>
      <c r="B427" s="1"/>
      <c r="C427" s="209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5.75" customHeight="1">
      <c r="A428" s="1"/>
      <c r="B428" s="1"/>
      <c r="C428" s="209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5.75" customHeight="1">
      <c r="A429" s="1"/>
      <c r="B429" s="1"/>
      <c r="C429" s="209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5.75" customHeight="1">
      <c r="A430" s="1"/>
      <c r="B430" s="1"/>
      <c r="C430" s="209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5.75" customHeight="1">
      <c r="A431" s="1"/>
      <c r="B431" s="1"/>
      <c r="C431" s="209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5.75" customHeight="1">
      <c r="A432" s="1"/>
      <c r="B432" s="1"/>
      <c r="C432" s="209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5.75" customHeight="1">
      <c r="A433" s="1"/>
      <c r="B433" s="1"/>
      <c r="C433" s="209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5.75" customHeight="1">
      <c r="A434" s="1"/>
      <c r="B434" s="1"/>
      <c r="C434" s="209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5.75" customHeight="1">
      <c r="A435" s="1"/>
      <c r="B435" s="1"/>
      <c r="C435" s="209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5.75" customHeight="1">
      <c r="A436" s="1"/>
      <c r="B436" s="1"/>
      <c r="C436" s="209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5.75" customHeight="1">
      <c r="A437" s="1"/>
      <c r="B437" s="1"/>
      <c r="C437" s="209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5.75" customHeight="1">
      <c r="A438" s="1"/>
      <c r="B438" s="1"/>
      <c r="C438" s="209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5.75" customHeight="1">
      <c r="A439" s="1"/>
      <c r="B439" s="1"/>
      <c r="C439" s="209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5.75" customHeight="1">
      <c r="A440" s="1"/>
      <c r="B440" s="1"/>
      <c r="C440" s="209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5.75" customHeight="1">
      <c r="A441" s="1"/>
      <c r="B441" s="1"/>
      <c r="C441" s="209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5.75" customHeight="1">
      <c r="A442" s="1"/>
      <c r="B442" s="1"/>
      <c r="C442" s="209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5.75" customHeight="1">
      <c r="A443" s="1"/>
      <c r="B443" s="1"/>
      <c r="C443" s="209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5.75" customHeight="1">
      <c r="A444" s="1"/>
      <c r="B444" s="1"/>
      <c r="C444" s="209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5.75" customHeight="1">
      <c r="A445" s="1"/>
      <c r="B445" s="1"/>
      <c r="C445" s="209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5.75" customHeight="1">
      <c r="A446" s="1"/>
      <c r="B446" s="1"/>
      <c r="C446" s="209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5.75" customHeight="1">
      <c r="A447" s="1"/>
      <c r="B447" s="1"/>
      <c r="C447" s="209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5.75" customHeight="1">
      <c r="A448" s="1"/>
      <c r="B448" s="1"/>
      <c r="C448" s="209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5.75" customHeight="1">
      <c r="A449" s="1"/>
      <c r="B449" s="1"/>
      <c r="C449" s="209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5.75" customHeight="1">
      <c r="A450" s="1"/>
      <c r="B450" s="1"/>
      <c r="C450" s="209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5.75" customHeight="1">
      <c r="A451" s="1"/>
      <c r="B451" s="1"/>
      <c r="C451" s="209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5.75" customHeight="1">
      <c r="A452" s="1"/>
      <c r="B452" s="1"/>
      <c r="C452" s="209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5.75" customHeight="1">
      <c r="A453" s="1"/>
      <c r="B453" s="1"/>
      <c r="C453" s="209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5.75" customHeight="1">
      <c r="A454" s="1"/>
      <c r="B454" s="1"/>
      <c r="C454" s="209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5.75" customHeight="1">
      <c r="A455" s="1"/>
      <c r="B455" s="1"/>
      <c r="C455" s="209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5.75" customHeight="1">
      <c r="A456" s="1"/>
      <c r="B456" s="1"/>
      <c r="C456" s="209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5.75" customHeight="1">
      <c r="A457" s="1"/>
      <c r="B457" s="1"/>
      <c r="C457" s="209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5.75" customHeight="1">
      <c r="A458" s="1"/>
      <c r="B458" s="1"/>
      <c r="C458" s="209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5.75" customHeight="1">
      <c r="A459" s="1"/>
      <c r="B459" s="1"/>
      <c r="C459" s="209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5.75" customHeight="1">
      <c r="A460" s="1"/>
      <c r="B460" s="1"/>
      <c r="C460" s="209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5.75" customHeight="1">
      <c r="A461" s="1"/>
      <c r="B461" s="1"/>
      <c r="C461" s="209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5.75" customHeight="1">
      <c r="A462" s="1"/>
      <c r="B462" s="1"/>
      <c r="C462" s="209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5.75" customHeight="1">
      <c r="A463" s="1"/>
      <c r="B463" s="1"/>
      <c r="C463" s="209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5.75" customHeight="1">
      <c r="A464" s="1"/>
      <c r="B464" s="1"/>
      <c r="C464" s="209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5.75" customHeight="1">
      <c r="A465" s="1"/>
      <c r="B465" s="1"/>
      <c r="C465" s="209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5.75" customHeight="1">
      <c r="A466" s="1"/>
      <c r="B466" s="1"/>
      <c r="C466" s="209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5.75" customHeight="1">
      <c r="A467" s="1"/>
      <c r="B467" s="1"/>
      <c r="C467" s="209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5.75" customHeight="1">
      <c r="A468" s="1"/>
      <c r="B468" s="1"/>
      <c r="C468" s="209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5.75" customHeight="1">
      <c r="A469" s="1"/>
      <c r="B469" s="1"/>
      <c r="C469" s="209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5.75" customHeight="1">
      <c r="A470" s="1"/>
      <c r="B470" s="1"/>
      <c r="C470" s="209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5.75" customHeight="1">
      <c r="A471" s="1"/>
      <c r="B471" s="1"/>
      <c r="C471" s="209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5.75" customHeight="1">
      <c r="A472" s="1"/>
      <c r="B472" s="1"/>
      <c r="C472" s="209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5.75" customHeight="1">
      <c r="A473" s="1"/>
      <c r="B473" s="1"/>
      <c r="C473" s="209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5.75" customHeight="1">
      <c r="A474" s="1"/>
      <c r="B474" s="1"/>
      <c r="C474" s="209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5.75" customHeight="1">
      <c r="A475" s="1"/>
      <c r="B475" s="1"/>
      <c r="C475" s="209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5.75" customHeight="1">
      <c r="A476" s="1"/>
      <c r="B476" s="1"/>
      <c r="C476" s="209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5.75" customHeight="1">
      <c r="A477" s="1"/>
      <c r="B477" s="1"/>
      <c r="C477" s="209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5.75" customHeight="1">
      <c r="A478" s="1"/>
      <c r="B478" s="1"/>
      <c r="C478" s="209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5.75" customHeight="1">
      <c r="A479" s="1"/>
      <c r="B479" s="1"/>
      <c r="C479" s="209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5.75" customHeight="1">
      <c r="A480" s="1"/>
      <c r="B480" s="1"/>
      <c r="C480" s="209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5.75" customHeight="1">
      <c r="A481" s="1"/>
      <c r="B481" s="1"/>
      <c r="C481" s="209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5.75" customHeight="1">
      <c r="A482" s="1"/>
      <c r="B482" s="1"/>
      <c r="C482" s="209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5.75" customHeight="1">
      <c r="A483" s="1"/>
      <c r="B483" s="1"/>
      <c r="C483" s="209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5.75" customHeight="1">
      <c r="A484" s="1"/>
      <c r="B484" s="1"/>
      <c r="C484" s="209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5.75" customHeight="1">
      <c r="A485" s="1"/>
      <c r="B485" s="1"/>
      <c r="C485" s="209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5.75" customHeight="1">
      <c r="A486" s="1"/>
      <c r="B486" s="1"/>
      <c r="C486" s="209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5.75" customHeight="1">
      <c r="A487" s="1"/>
      <c r="B487" s="1"/>
      <c r="C487" s="209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5.75" customHeight="1">
      <c r="A488" s="1"/>
      <c r="B488" s="1"/>
      <c r="C488" s="209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5.75" customHeight="1">
      <c r="A489" s="1"/>
      <c r="B489" s="1"/>
      <c r="C489" s="209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5.75" customHeight="1">
      <c r="A490" s="1"/>
      <c r="B490" s="1"/>
      <c r="C490" s="209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5.75" customHeight="1">
      <c r="A491" s="1"/>
      <c r="B491" s="1"/>
      <c r="C491" s="209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5.75" customHeight="1">
      <c r="A492" s="1"/>
      <c r="B492" s="1"/>
      <c r="C492" s="209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5.75" customHeight="1">
      <c r="A493" s="1"/>
      <c r="B493" s="1"/>
      <c r="C493" s="209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5.75" customHeight="1">
      <c r="A494" s="1"/>
      <c r="B494" s="1"/>
      <c r="C494" s="209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5.75" customHeight="1">
      <c r="A495" s="1"/>
      <c r="B495" s="1"/>
      <c r="C495" s="209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5.75" customHeight="1">
      <c r="A496" s="1"/>
      <c r="B496" s="1"/>
      <c r="C496" s="209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5.75" customHeight="1">
      <c r="A497" s="1"/>
      <c r="B497" s="1"/>
      <c r="C497" s="209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5.75" customHeight="1">
      <c r="A498" s="1"/>
      <c r="B498" s="1"/>
      <c r="C498" s="209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5.75" customHeight="1">
      <c r="A499" s="1"/>
      <c r="B499" s="1"/>
      <c r="C499" s="209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5.75" customHeight="1">
      <c r="A500" s="1"/>
      <c r="B500" s="1"/>
      <c r="C500" s="209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5.75" customHeight="1">
      <c r="A501" s="1"/>
      <c r="B501" s="1"/>
      <c r="C501" s="209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5.75" customHeight="1">
      <c r="A502" s="1"/>
      <c r="B502" s="1"/>
      <c r="C502" s="209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5.75" customHeight="1">
      <c r="A503" s="1"/>
      <c r="B503" s="1"/>
      <c r="C503" s="209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5.75" customHeight="1">
      <c r="A504" s="1"/>
      <c r="B504" s="1"/>
      <c r="C504" s="209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5.75" customHeight="1">
      <c r="A505" s="1"/>
      <c r="B505" s="1"/>
      <c r="C505" s="209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5.75" customHeight="1">
      <c r="A506" s="1"/>
      <c r="B506" s="1"/>
      <c r="C506" s="209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5.75" customHeight="1">
      <c r="A507" s="1"/>
      <c r="B507" s="1"/>
      <c r="C507" s="209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5.75" customHeight="1">
      <c r="A508" s="1"/>
      <c r="B508" s="1"/>
      <c r="C508" s="209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5.75" customHeight="1">
      <c r="A509" s="1"/>
      <c r="B509" s="1"/>
      <c r="C509" s="209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5.75" customHeight="1">
      <c r="A510" s="1"/>
      <c r="B510" s="1"/>
      <c r="C510" s="209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5.75" customHeight="1">
      <c r="A511" s="1"/>
      <c r="B511" s="1"/>
      <c r="C511" s="209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5.75" customHeight="1">
      <c r="A512" s="1"/>
      <c r="B512" s="1"/>
      <c r="C512" s="209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5.75" customHeight="1">
      <c r="A513" s="1"/>
      <c r="B513" s="1"/>
      <c r="C513" s="209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5.75" customHeight="1">
      <c r="A514" s="1"/>
      <c r="B514" s="1"/>
      <c r="C514" s="209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5.75" customHeight="1">
      <c r="A515" s="1"/>
      <c r="B515" s="1"/>
      <c r="C515" s="209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5.75" customHeight="1">
      <c r="A516" s="1"/>
      <c r="B516" s="1"/>
      <c r="C516" s="209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5.75" customHeight="1">
      <c r="A517" s="1"/>
      <c r="B517" s="1"/>
      <c r="C517" s="209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5.75" customHeight="1">
      <c r="A518" s="1"/>
      <c r="B518" s="1"/>
      <c r="C518" s="209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5.75" customHeight="1">
      <c r="A519" s="1"/>
      <c r="B519" s="1"/>
      <c r="C519" s="209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5.75" customHeight="1">
      <c r="A520" s="1"/>
      <c r="B520" s="1"/>
      <c r="C520" s="209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5.75" customHeight="1">
      <c r="A521" s="1"/>
      <c r="B521" s="1"/>
      <c r="C521" s="209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5.75" customHeight="1">
      <c r="A522" s="1"/>
      <c r="B522" s="1"/>
      <c r="C522" s="209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5.75" customHeight="1">
      <c r="A523" s="1"/>
      <c r="B523" s="1"/>
      <c r="C523" s="209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5.75" customHeight="1">
      <c r="A524" s="1"/>
      <c r="B524" s="1"/>
      <c r="C524" s="209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5.75" customHeight="1">
      <c r="A525" s="1"/>
      <c r="B525" s="1"/>
      <c r="C525" s="209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5.75" customHeight="1">
      <c r="A526" s="1"/>
      <c r="B526" s="1"/>
      <c r="C526" s="209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5.75" customHeight="1">
      <c r="A527" s="1"/>
      <c r="B527" s="1"/>
      <c r="C527" s="209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5.75" customHeight="1">
      <c r="A528" s="1"/>
      <c r="B528" s="1"/>
      <c r="C528" s="209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5.75" customHeight="1">
      <c r="A529" s="1"/>
      <c r="B529" s="1"/>
      <c r="C529" s="209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5.75" customHeight="1">
      <c r="A530" s="1"/>
      <c r="B530" s="1"/>
      <c r="C530" s="209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5.75" customHeight="1">
      <c r="A531" s="1"/>
      <c r="B531" s="1"/>
      <c r="C531" s="209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5.75" customHeight="1">
      <c r="A532" s="1"/>
      <c r="B532" s="1"/>
      <c r="C532" s="209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5.75" customHeight="1">
      <c r="A533" s="1"/>
      <c r="B533" s="1"/>
      <c r="C533" s="209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5.75" customHeight="1">
      <c r="A534" s="1"/>
      <c r="B534" s="1"/>
      <c r="C534" s="209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5.75" customHeight="1">
      <c r="A535" s="1"/>
      <c r="B535" s="1"/>
      <c r="C535" s="209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5.75" customHeight="1">
      <c r="A536" s="1"/>
      <c r="B536" s="1"/>
      <c r="C536" s="209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5.75" customHeight="1">
      <c r="A537" s="1"/>
      <c r="B537" s="1"/>
      <c r="C537" s="209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5.75" customHeight="1">
      <c r="A538" s="1"/>
      <c r="B538" s="1"/>
      <c r="C538" s="209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5.75" customHeight="1">
      <c r="A539" s="1"/>
      <c r="B539" s="1"/>
      <c r="C539" s="209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5.75" customHeight="1">
      <c r="A540" s="1"/>
      <c r="B540" s="1"/>
      <c r="C540" s="209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5.75" customHeight="1">
      <c r="A541" s="1"/>
      <c r="B541" s="1"/>
      <c r="C541" s="209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5.75" customHeight="1">
      <c r="A542" s="1"/>
      <c r="B542" s="1"/>
      <c r="C542" s="209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5.75" customHeight="1">
      <c r="A543" s="1"/>
      <c r="B543" s="1"/>
      <c r="C543" s="209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5.75" customHeight="1">
      <c r="A544" s="1"/>
      <c r="B544" s="1"/>
      <c r="C544" s="209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5.75" customHeight="1">
      <c r="A545" s="1"/>
      <c r="B545" s="1"/>
      <c r="C545" s="209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5.75" customHeight="1">
      <c r="A546" s="1"/>
      <c r="B546" s="1"/>
      <c r="C546" s="209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5.75" customHeight="1">
      <c r="A547" s="1"/>
      <c r="B547" s="1"/>
      <c r="C547" s="209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5.75" customHeight="1">
      <c r="A548" s="1"/>
      <c r="B548" s="1"/>
      <c r="C548" s="209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5.75" customHeight="1">
      <c r="A549" s="1"/>
      <c r="B549" s="1"/>
      <c r="C549" s="209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5.75" customHeight="1">
      <c r="A550" s="1"/>
      <c r="B550" s="1"/>
      <c r="C550" s="209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5.75" customHeight="1">
      <c r="A551" s="1"/>
      <c r="B551" s="1"/>
      <c r="C551" s="209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5.75" customHeight="1">
      <c r="A552" s="1"/>
      <c r="B552" s="1"/>
      <c r="C552" s="209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5.75" customHeight="1">
      <c r="A553" s="1"/>
      <c r="B553" s="1"/>
      <c r="C553" s="209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5.75" customHeight="1">
      <c r="A554" s="1"/>
      <c r="B554" s="1"/>
      <c r="C554" s="209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5.75" customHeight="1">
      <c r="A555" s="1"/>
      <c r="B555" s="1"/>
      <c r="C555" s="209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5.75" customHeight="1">
      <c r="A556" s="1"/>
      <c r="B556" s="1"/>
      <c r="C556" s="209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5.75" customHeight="1">
      <c r="A557" s="1"/>
      <c r="B557" s="1"/>
      <c r="C557" s="209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5.75" customHeight="1">
      <c r="A558" s="1"/>
      <c r="B558" s="1"/>
      <c r="C558" s="209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5.75" customHeight="1">
      <c r="A559" s="1"/>
      <c r="B559" s="1"/>
      <c r="C559" s="209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5.75" customHeight="1">
      <c r="A560" s="1"/>
      <c r="B560" s="1"/>
      <c r="C560" s="209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5.75" customHeight="1">
      <c r="A561" s="1"/>
      <c r="B561" s="1"/>
      <c r="C561" s="209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5.75" customHeight="1">
      <c r="A562" s="1"/>
      <c r="B562" s="1"/>
      <c r="C562" s="209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5.75" customHeight="1">
      <c r="A563" s="1"/>
      <c r="B563" s="1"/>
      <c r="C563" s="209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5.75" customHeight="1">
      <c r="A564" s="1"/>
      <c r="B564" s="1"/>
      <c r="C564" s="209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5.75" customHeight="1">
      <c r="A565" s="1"/>
      <c r="B565" s="1"/>
      <c r="C565" s="209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5.75" customHeight="1">
      <c r="A566" s="1"/>
      <c r="B566" s="1"/>
      <c r="C566" s="209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5.75" customHeight="1">
      <c r="A567" s="1"/>
      <c r="B567" s="1"/>
      <c r="C567" s="209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5.75" customHeight="1">
      <c r="A568" s="1"/>
      <c r="B568" s="1"/>
      <c r="C568" s="209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5.75" customHeight="1">
      <c r="A569" s="1"/>
      <c r="B569" s="1"/>
      <c r="C569" s="209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5.75" customHeight="1">
      <c r="A570" s="1"/>
      <c r="B570" s="1"/>
      <c r="C570" s="209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5.75" customHeight="1">
      <c r="A571" s="1"/>
      <c r="B571" s="1"/>
      <c r="C571" s="209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5.75" customHeight="1">
      <c r="A572" s="1"/>
      <c r="B572" s="1"/>
      <c r="C572" s="209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5.75" customHeight="1">
      <c r="A573" s="1"/>
      <c r="B573" s="1"/>
      <c r="C573" s="209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5.75" customHeight="1">
      <c r="A574" s="1"/>
      <c r="B574" s="1"/>
      <c r="C574" s="209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5.75" customHeight="1">
      <c r="A575" s="1"/>
      <c r="B575" s="1"/>
      <c r="C575" s="209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5.75" customHeight="1">
      <c r="A576" s="1"/>
      <c r="B576" s="1"/>
      <c r="C576" s="209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5.75" customHeight="1">
      <c r="A577" s="1"/>
      <c r="B577" s="1"/>
      <c r="C577" s="209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5.75" customHeight="1">
      <c r="A578" s="1"/>
      <c r="B578" s="1"/>
      <c r="C578" s="209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5.75" customHeight="1">
      <c r="A579" s="1"/>
      <c r="B579" s="1"/>
      <c r="C579" s="209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5.75" customHeight="1">
      <c r="A580" s="1"/>
      <c r="B580" s="1"/>
      <c r="C580" s="209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5.75" customHeight="1">
      <c r="A581" s="1"/>
      <c r="B581" s="1"/>
      <c r="C581" s="209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5.75" customHeight="1">
      <c r="A582" s="1"/>
      <c r="B582" s="1"/>
      <c r="C582" s="209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5.75" customHeight="1">
      <c r="A583" s="1"/>
      <c r="B583" s="1"/>
      <c r="C583" s="209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5.75" customHeight="1">
      <c r="A584" s="1"/>
      <c r="B584" s="1"/>
      <c r="C584" s="209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5.75" customHeight="1">
      <c r="A585" s="1"/>
      <c r="B585" s="1"/>
      <c r="C585" s="209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5.75" customHeight="1">
      <c r="A586" s="1"/>
      <c r="B586" s="1"/>
      <c r="C586" s="209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5.75" customHeight="1">
      <c r="A587" s="1"/>
      <c r="B587" s="1"/>
      <c r="C587" s="209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5.75" customHeight="1">
      <c r="A588" s="1"/>
      <c r="B588" s="1"/>
      <c r="C588" s="209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5.75" customHeight="1">
      <c r="A589" s="1"/>
      <c r="B589" s="1"/>
      <c r="C589" s="209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5.75" customHeight="1">
      <c r="A590" s="1"/>
      <c r="B590" s="1"/>
      <c r="C590" s="209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5.75" customHeight="1">
      <c r="A591" s="1"/>
      <c r="B591" s="1"/>
      <c r="C591" s="209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5.75" customHeight="1">
      <c r="A592" s="1"/>
      <c r="B592" s="1"/>
      <c r="C592" s="209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5.75" customHeight="1">
      <c r="A593" s="1"/>
      <c r="B593" s="1"/>
      <c r="C593" s="209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5.75" customHeight="1">
      <c r="A594" s="1"/>
      <c r="B594" s="1"/>
      <c r="C594" s="209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5.75" customHeight="1">
      <c r="A595" s="1"/>
      <c r="B595" s="1"/>
      <c r="C595" s="209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5.75" customHeight="1">
      <c r="A596" s="1"/>
      <c r="B596" s="1"/>
      <c r="C596" s="209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5.75" customHeight="1">
      <c r="A597" s="1"/>
      <c r="B597" s="1"/>
      <c r="C597" s="209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5.75" customHeight="1">
      <c r="A598" s="1"/>
      <c r="B598" s="1"/>
      <c r="C598" s="209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5.75" customHeight="1">
      <c r="A599" s="1"/>
      <c r="B599" s="1"/>
      <c r="C599" s="209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5.75" customHeight="1">
      <c r="A600" s="1"/>
      <c r="B600" s="1"/>
      <c r="C600" s="209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5.75" customHeight="1">
      <c r="A601" s="1"/>
      <c r="B601" s="1"/>
      <c r="C601" s="209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5.75" customHeight="1">
      <c r="A602" s="1"/>
      <c r="B602" s="1"/>
      <c r="C602" s="209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5.75" customHeight="1">
      <c r="A603" s="1"/>
      <c r="B603" s="1"/>
      <c r="C603" s="209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5.75" customHeight="1">
      <c r="A604" s="1"/>
      <c r="B604" s="1"/>
      <c r="C604" s="209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5.75" customHeight="1">
      <c r="A605" s="1"/>
      <c r="B605" s="1"/>
      <c r="C605" s="209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5.75" customHeight="1">
      <c r="A606" s="1"/>
      <c r="B606" s="1"/>
      <c r="C606" s="209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5.75" customHeight="1">
      <c r="A607" s="1"/>
      <c r="B607" s="1"/>
      <c r="C607" s="209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5.75" customHeight="1">
      <c r="A608" s="1"/>
      <c r="B608" s="1"/>
      <c r="C608" s="209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5.75" customHeight="1">
      <c r="A609" s="1"/>
      <c r="B609" s="1"/>
      <c r="C609" s="209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5.75" customHeight="1">
      <c r="A610" s="1"/>
      <c r="B610" s="1"/>
      <c r="C610" s="209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5.75" customHeight="1">
      <c r="A611" s="1"/>
      <c r="B611" s="1"/>
      <c r="C611" s="209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5.75" customHeight="1">
      <c r="A612" s="1"/>
      <c r="B612" s="1"/>
      <c r="C612" s="209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5.75" customHeight="1">
      <c r="A613" s="1"/>
      <c r="B613" s="1"/>
      <c r="C613" s="209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5.75" customHeight="1">
      <c r="A614" s="1"/>
      <c r="B614" s="1"/>
      <c r="C614" s="209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5.75" customHeight="1">
      <c r="A615" s="1"/>
      <c r="B615" s="1"/>
      <c r="C615" s="209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5.75" customHeight="1">
      <c r="A616" s="1"/>
      <c r="B616" s="1"/>
      <c r="C616" s="209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5.75" customHeight="1">
      <c r="A617" s="1"/>
      <c r="B617" s="1"/>
      <c r="C617" s="209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5.75" customHeight="1">
      <c r="A618" s="1"/>
      <c r="B618" s="1"/>
      <c r="C618" s="209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5.75" customHeight="1">
      <c r="A619" s="1"/>
      <c r="B619" s="1"/>
      <c r="C619" s="209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5.75" customHeight="1">
      <c r="A620" s="1"/>
      <c r="B620" s="1"/>
      <c r="C620" s="209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5.75" customHeight="1">
      <c r="A621" s="1"/>
      <c r="B621" s="1"/>
      <c r="C621" s="209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5.75" customHeight="1">
      <c r="A622" s="1"/>
      <c r="B622" s="1"/>
      <c r="C622" s="209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5.75" customHeight="1">
      <c r="A623" s="1"/>
      <c r="B623" s="1"/>
      <c r="C623" s="209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5.75" customHeight="1">
      <c r="A624" s="1"/>
      <c r="B624" s="1"/>
      <c r="C624" s="209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5.75" customHeight="1">
      <c r="A625" s="1"/>
      <c r="B625" s="1"/>
      <c r="C625" s="209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5.75" customHeight="1">
      <c r="A626" s="1"/>
      <c r="B626" s="1"/>
      <c r="C626" s="209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5.75" customHeight="1">
      <c r="A627" s="1"/>
      <c r="B627" s="1"/>
      <c r="C627" s="209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5.75" customHeight="1">
      <c r="A628" s="1"/>
      <c r="B628" s="1"/>
      <c r="C628" s="209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5.75" customHeight="1">
      <c r="A629" s="1"/>
      <c r="B629" s="1"/>
      <c r="C629" s="209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5.75" customHeight="1">
      <c r="A630" s="1"/>
      <c r="B630" s="1"/>
      <c r="C630" s="209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5.75" customHeight="1">
      <c r="A631" s="1"/>
      <c r="B631" s="1"/>
      <c r="C631" s="209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5.75" customHeight="1">
      <c r="A632" s="1"/>
      <c r="B632" s="1"/>
      <c r="C632" s="209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5.75" customHeight="1">
      <c r="A633" s="1"/>
      <c r="B633" s="1"/>
      <c r="C633" s="209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5.75" customHeight="1">
      <c r="A634" s="1"/>
      <c r="B634" s="1"/>
      <c r="C634" s="209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5.75" customHeight="1">
      <c r="A635" s="1"/>
      <c r="B635" s="1"/>
      <c r="C635" s="209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5.75" customHeight="1">
      <c r="A636" s="1"/>
      <c r="B636" s="1"/>
      <c r="C636" s="209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5.75" customHeight="1">
      <c r="A637" s="1"/>
      <c r="B637" s="1"/>
      <c r="C637" s="209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5.75" customHeight="1">
      <c r="A638" s="1"/>
      <c r="B638" s="1"/>
      <c r="C638" s="209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5.75" customHeight="1">
      <c r="A639" s="1"/>
      <c r="B639" s="1"/>
      <c r="C639" s="209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5.75" customHeight="1">
      <c r="A640" s="1"/>
      <c r="B640" s="1"/>
      <c r="C640" s="209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5.75" customHeight="1">
      <c r="A641" s="1"/>
      <c r="B641" s="1"/>
      <c r="C641" s="209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5.75" customHeight="1">
      <c r="A642" s="1"/>
      <c r="B642" s="1"/>
      <c r="C642" s="209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5.75" customHeight="1">
      <c r="A643" s="1"/>
      <c r="B643" s="1"/>
      <c r="C643" s="209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5.75" customHeight="1">
      <c r="A644" s="1"/>
      <c r="B644" s="1"/>
      <c r="C644" s="209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5.75" customHeight="1">
      <c r="A645" s="1"/>
      <c r="B645" s="1"/>
      <c r="C645" s="209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5.75" customHeight="1">
      <c r="A646" s="1"/>
      <c r="B646" s="1"/>
      <c r="C646" s="209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5.75" customHeight="1">
      <c r="A647" s="1"/>
      <c r="B647" s="1"/>
      <c r="C647" s="209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5.75" customHeight="1">
      <c r="A648" s="1"/>
      <c r="B648" s="1"/>
      <c r="C648" s="209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5.75" customHeight="1">
      <c r="A649" s="1"/>
      <c r="B649" s="1"/>
      <c r="C649" s="209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5.75" customHeight="1">
      <c r="A650" s="1"/>
      <c r="B650" s="1"/>
      <c r="C650" s="209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5.75" customHeight="1">
      <c r="A651" s="1"/>
      <c r="B651" s="1"/>
      <c r="C651" s="209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5.75" customHeight="1">
      <c r="A652" s="1"/>
      <c r="B652" s="1"/>
      <c r="C652" s="209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5.75" customHeight="1">
      <c r="A653" s="1"/>
      <c r="B653" s="1"/>
      <c r="C653" s="209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5.75" customHeight="1">
      <c r="A654" s="1"/>
      <c r="B654" s="1"/>
      <c r="C654" s="209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5.75" customHeight="1">
      <c r="A655" s="1"/>
      <c r="B655" s="1"/>
      <c r="C655" s="209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5.75" customHeight="1">
      <c r="A656" s="1"/>
      <c r="B656" s="1"/>
      <c r="C656" s="209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5.75" customHeight="1">
      <c r="A657" s="1"/>
      <c r="B657" s="1"/>
      <c r="C657" s="209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5.75" customHeight="1">
      <c r="A658" s="1"/>
      <c r="B658" s="1"/>
      <c r="C658" s="209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5.75" customHeight="1">
      <c r="A659" s="1"/>
      <c r="B659" s="1"/>
      <c r="C659" s="209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5.75" customHeight="1">
      <c r="A660" s="1"/>
      <c r="B660" s="1"/>
      <c r="C660" s="209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5.75" customHeight="1">
      <c r="A661" s="1"/>
      <c r="B661" s="1"/>
      <c r="C661" s="209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5.75" customHeight="1">
      <c r="A662" s="1"/>
      <c r="B662" s="1"/>
      <c r="C662" s="209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5.75" customHeight="1">
      <c r="A663" s="1"/>
      <c r="B663" s="1"/>
      <c r="C663" s="209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5.75" customHeight="1">
      <c r="A664" s="1"/>
      <c r="B664" s="1"/>
      <c r="C664" s="209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5.75" customHeight="1">
      <c r="A665" s="1"/>
      <c r="B665" s="1"/>
      <c r="C665" s="209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5.75" customHeight="1">
      <c r="A666" s="1"/>
      <c r="B666" s="1"/>
      <c r="C666" s="209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5.75" customHeight="1">
      <c r="A667" s="1"/>
      <c r="B667" s="1"/>
      <c r="C667" s="209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5.75" customHeight="1">
      <c r="A668" s="1"/>
      <c r="B668" s="1"/>
      <c r="C668" s="209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5.75" customHeight="1">
      <c r="A669" s="1"/>
      <c r="B669" s="1"/>
      <c r="C669" s="209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5.75" customHeight="1">
      <c r="A670" s="1"/>
      <c r="B670" s="1"/>
      <c r="C670" s="209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5.75" customHeight="1">
      <c r="A671" s="1"/>
      <c r="B671" s="1"/>
      <c r="C671" s="209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5.75" customHeight="1">
      <c r="A672" s="1"/>
      <c r="B672" s="1"/>
      <c r="C672" s="209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5.75" customHeight="1">
      <c r="A673" s="1"/>
      <c r="B673" s="1"/>
      <c r="C673" s="209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5.75" customHeight="1">
      <c r="A674" s="1"/>
      <c r="B674" s="1"/>
      <c r="C674" s="209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5.75" customHeight="1">
      <c r="A675" s="1"/>
      <c r="B675" s="1"/>
      <c r="C675" s="209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5.75" customHeight="1">
      <c r="A676" s="1"/>
      <c r="B676" s="1"/>
      <c r="C676" s="209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5.75" customHeight="1">
      <c r="A677" s="1"/>
      <c r="B677" s="1"/>
      <c r="C677" s="209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5.75" customHeight="1">
      <c r="A678" s="1"/>
      <c r="B678" s="1"/>
      <c r="C678" s="209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5.75" customHeight="1">
      <c r="A679" s="1"/>
      <c r="B679" s="1"/>
      <c r="C679" s="209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5.75" customHeight="1">
      <c r="A680" s="1"/>
      <c r="B680" s="1"/>
      <c r="C680" s="209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5.75" customHeight="1">
      <c r="A681" s="1"/>
      <c r="B681" s="1"/>
      <c r="C681" s="209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5.75" customHeight="1">
      <c r="A682" s="1"/>
      <c r="B682" s="1"/>
      <c r="C682" s="209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5.75" customHeight="1">
      <c r="A683" s="1"/>
      <c r="B683" s="1"/>
      <c r="C683" s="209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5.75" customHeight="1">
      <c r="A684" s="1"/>
      <c r="B684" s="1"/>
      <c r="C684" s="209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5.75" customHeight="1">
      <c r="A685" s="1"/>
      <c r="B685" s="1"/>
      <c r="C685" s="209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5.75" customHeight="1">
      <c r="A686" s="1"/>
      <c r="B686" s="1"/>
      <c r="C686" s="209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5.75" customHeight="1">
      <c r="A687" s="1"/>
      <c r="B687" s="1"/>
      <c r="C687" s="209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5.75" customHeight="1">
      <c r="A688" s="1"/>
      <c r="B688" s="1"/>
      <c r="C688" s="209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5.75" customHeight="1">
      <c r="A689" s="1"/>
      <c r="B689" s="1"/>
      <c r="C689" s="209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5.75" customHeight="1">
      <c r="A690" s="1"/>
      <c r="B690" s="1"/>
      <c r="C690" s="209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5.75" customHeight="1">
      <c r="A691" s="1"/>
      <c r="B691" s="1"/>
      <c r="C691" s="209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5.75" customHeight="1">
      <c r="A692" s="1"/>
      <c r="B692" s="1"/>
      <c r="C692" s="209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5.75" customHeight="1">
      <c r="A693" s="1"/>
      <c r="B693" s="1"/>
      <c r="C693" s="209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5.75" customHeight="1">
      <c r="A694" s="1"/>
      <c r="B694" s="1"/>
      <c r="C694" s="209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5.75" customHeight="1">
      <c r="A695" s="1"/>
      <c r="B695" s="1"/>
      <c r="C695" s="209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5.75" customHeight="1">
      <c r="A696" s="1"/>
      <c r="B696" s="1"/>
      <c r="C696" s="209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5.75" customHeight="1">
      <c r="A697" s="1"/>
      <c r="B697" s="1"/>
      <c r="C697" s="209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5.75" customHeight="1">
      <c r="A698" s="1"/>
      <c r="B698" s="1"/>
      <c r="C698" s="209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5.75" customHeight="1">
      <c r="A699" s="1"/>
      <c r="B699" s="1"/>
      <c r="C699" s="209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5.75" customHeight="1">
      <c r="A700" s="1"/>
      <c r="B700" s="1"/>
      <c r="C700" s="209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5.75" customHeight="1">
      <c r="A701" s="1"/>
      <c r="B701" s="1"/>
      <c r="C701" s="209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5.75" customHeight="1">
      <c r="A702" s="1"/>
      <c r="B702" s="1"/>
      <c r="C702" s="209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5.75" customHeight="1">
      <c r="A703" s="1"/>
      <c r="B703" s="1"/>
      <c r="C703" s="209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5.75" customHeight="1">
      <c r="A704" s="1"/>
      <c r="B704" s="1"/>
      <c r="C704" s="209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5.75" customHeight="1">
      <c r="A705" s="1"/>
      <c r="B705" s="1"/>
      <c r="C705" s="209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5.75" customHeight="1">
      <c r="A706" s="1"/>
      <c r="B706" s="1"/>
      <c r="C706" s="209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5.75" customHeight="1">
      <c r="A707" s="1"/>
      <c r="B707" s="1"/>
      <c r="C707" s="209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5.75" customHeight="1">
      <c r="A708" s="1"/>
      <c r="B708" s="1"/>
      <c r="C708" s="209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5.75" customHeight="1">
      <c r="A709" s="1"/>
      <c r="B709" s="1"/>
      <c r="C709" s="209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5.75" customHeight="1">
      <c r="A710" s="1"/>
      <c r="B710" s="1"/>
      <c r="C710" s="209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5.75" customHeight="1">
      <c r="A711" s="1"/>
      <c r="B711" s="1"/>
      <c r="C711" s="209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5.75" customHeight="1">
      <c r="A712" s="1"/>
      <c r="B712" s="1"/>
      <c r="C712" s="209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5.75" customHeight="1">
      <c r="A713" s="1"/>
      <c r="B713" s="1"/>
      <c r="C713" s="209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5.75" customHeight="1">
      <c r="A714" s="1"/>
      <c r="B714" s="1"/>
      <c r="C714" s="209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5.75" customHeight="1">
      <c r="A715" s="1"/>
      <c r="B715" s="1"/>
      <c r="C715" s="209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5.75" customHeight="1">
      <c r="A716" s="1"/>
      <c r="B716" s="1"/>
      <c r="C716" s="209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5.75" customHeight="1">
      <c r="A717" s="1"/>
      <c r="B717" s="1"/>
      <c r="C717" s="209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5.75" customHeight="1">
      <c r="A718" s="1"/>
      <c r="B718" s="1"/>
      <c r="C718" s="209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5.75" customHeight="1">
      <c r="A719" s="1"/>
      <c r="B719" s="1"/>
      <c r="C719" s="209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5.75" customHeight="1">
      <c r="A720" s="1"/>
      <c r="B720" s="1"/>
      <c r="C720" s="209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5.75" customHeight="1">
      <c r="A721" s="1"/>
      <c r="B721" s="1"/>
      <c r="C721" s="209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5.75" customHeight="1">
      <c r="A722" s="1"/>
      <c r="B722" s="1"/>
      <c r="C722" s="209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5.75" customHeight="1">
      <c r="A723" s="1"/>
      <c r="B723" s="1"/>
      <c r="C723" s="209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5.75" customHeight="1">
      <c r="A724" s="1"/>
      <c r="B724" s="1"/>
      <c r="C724" s="209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5.75" customHeight="1">
      <c r="A725" s="1"/>
      <c r="B725" s="1"/>
      <c r="C725" s="209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5.75" customHeight="1">
      <c r="A726" s="1"/>
      <c r="B726" s="1"/>
      <c r="C726" s="209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5.75" customHeight="1">
      <c r="A727" s="1"/>
      <c r="B727" s="1"/>
      <c r="C727" s="209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5.75" customHeight="1">
      <c r="A728" s="1"/>
      <c r="B728" s="1"/>
      <c r="C728" s="209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5.75" customHeight="1">
      <c r="A729" s="1"/>
      <c r="B729" s="1"/>
      <c r="C729" s="209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5.75" customHeight="1">
      <c r="A730" s="1"/>
      <c r="B730" s="1"/>
      <c r="C730" s="209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5.75" customHeight="1">
      <c r="A731" s="1"/>
      <c r="B731" s="1"/>
      <c r="C731" s="209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5.75" customHeight="1">
      <c r="A732" s="1"/>
      <c r="B732" s="1"/>
      <c r="C732" s="209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5.75" customHeight="1">
      <c r="A733" s="1"/>
      <c r="B733" s="1"/>
      <c r="C733" s="209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5.75" customHeight="1">
      <c r="A734" s="1"/>
      <c r="B734" s="1"/>
      <c r="C734" s="209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5.75" customHeight="1">
      <c r="A735" s="1"/>
      <c r="B735" s="1"/>
      <c r="C735" s="209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5.75" customHeight="1">
      <c r="A736" s="1"/>
      <c r="B736" s="1"/>
      <c r="C736" s="209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5.75" customHeight="1">
      <c r="A737" s="1"/>
      <c r="B737" s="1"/>
      <c r="C737" s="209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5.75" customHeight="1">
      <c r="A738" s="1"/>
      <c r="B738" s="1"/>
      <c r="C738" s="209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5.75" customHeight="1">
      <c r="A739" s="1"/>
      <c r="B739" s="1"/>
      <c r="C739" s="209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5.75" customHeight="1">
      <c r="A740" s="1"/>
      <c r="B740" s="1"/>
      <c r="C740" s="209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5.75" customHeight="1">
      <c r="A741" s="1"/>
      <c r="B741" s="1"/>
      <c r="C741" s="209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5.75" customHeight="1">
      <c r="A742" s="1"/>
      <c r="B742" s="1"/>
      <c r="C742" s="209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5.75" customHeight="1">
      <c r="A743" s="1"/>
      <c r="B743" s="1"/>
      <c r="C743" s="209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5.75" customHeight="1">
      <c r="A744" s="1"/>
      <c r="B744" s="1"/>
      <c r="C744" s="209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5.75" customHeight="1">
      <c r="A745" s="1"/>
      <c r="B745" s="1"/>
      <c r="C745" s="209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5.75" customHeight="1">
      <c r="A746" s="1"/>
      <c r="B746" s="1"/>
      <c r="C746" s="209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5.75" customHeight="1">
      <c r="A747" s="1"/>
      <c r="B747" s="1"/>
      <c r="C747" s="209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5.75" customHeight="1">
      <c r="A748" s="1"/>
      <c r="B748" s="1"/>
      <c r="C748" s="209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5.75" customHeight="1">
      <c r="A749" s="1"/>
      <c r="B749" s="1"/>
      <c r="C749" s="209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5.75" customHeight="1">
      <c r="A750" s="1"/>
      <c r="B750" s="1"/>
      <c r="C750" s="209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5.75" customHeight="1">
      <c r="A751" s="1"/>
      <c r="B751" s="1"/>
      <c r="C751" s="209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5.75" customHeight="1">
      <c r="A752" s="1"/>
      <c r="B752" s="1"/>
      <c r="C752" s="209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5.75" customHeight="1">
      <c r="A753" s="1"/>
      <c r="B753" s="1"/>
      <c r="C753" s="209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5.75" customHeight="1">
      <c r="A754" s="1"/>
      <c r="B754" s="1"/>
      <c r="C754" s="209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5.75" customHeight="1">
      <c r="A755" s="1"/>
      <c r="B755" s="1"/>
      <c r="C755" s="209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5.75" customHeight="1">
      <c r="A756" s="1"/>
      <c r="B756" s="1"/>
      <c r="C756" s="209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5.75" customHeight="1">
      <c r="A757" s="1"/>
      <c r="B757" s="1"/>
      <c r="C757" s="209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5.75" customHeight="1">
      <c r="A758" s="1"/>
      <c r="B758" s="1"/>
      <c r="C758" s="209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5.75" customHeight="1">
      <c r="A759" s="1"/>
      <c r="B759" s="1"/>
      <c r="C759" s="209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5.75" customHeight="1">
      <c r="A760" s="1"/>
      <c r="B760" s="1"/>
      <c r="C760" s="209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5.75" customHeight="1">
      <c r="A761" s="1"/>
      <c r="B761" s="1"/>
      <c r="C761" s="209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5.75" customHeight="1">
      <c r="A762" s="1"/>
      <c r="B762" s="1"/>
      <c r="C762" s="209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5.75" customHeight="1">
      <c r="A763" s="1"/>
      <c r="B763" s="1"/>
      <c r="C763" s="209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5.75" customHeight="1">
      <c r="A764" s="1"/>
      <c r="B764" s="1"/>
      <c r="C764" s="209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5.75" customHeight="1">
      <c r="A765" s="1"/>
      <c r="B765" s="1"/>
      <c r="C765" s="209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5.75" customHeight="1">
      <c r="A766" s="1"/>
      <c r="B766" s="1"/>
      <c r="C766" s="209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5.75" customHeight="1">
      <c r="A767" s="1"/>
      <c r="B767" s="1"/>
      <c r="C767" s="209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5.75" customHeight="1">
      <c r="A768" s="1"/>
      <c r="B768" s="1"/>
      <c r="C768" s="209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5.75" customHeight="1">
      <c r="A769" s="1"/>
      <c r="B769" s="1"/>
      <c r="C769" s="209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5.75" customHeight="1">
      <c r="A770" s="1"/>
      <c r="B770" s="1"/>
      <c r="C770" s="209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5.75" customHeight="1">
      <c r="A771" s="1"/>
      <c r="B771" s="1"/>
      <c r="C771" s="209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5.75" customHeight="1">
      <c r="A772" s="1"/>
      <c r="B772" s="1"/>
      <c r="C772" s="209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5.75" customHeight="1">
      <c r="A773" s="1"/>
      <c r="B773" s="1"/>
      <c r="C773" s="209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5.75" customHeight="1">
      <c r="A774" s="1"/>
      <c r="B774" s="1"/>
      <c r="C774" s="209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5.75" customHeight="1">
      <c r="A775" s="1"/>
      <c r="B775" s="1"/>
      <c r="C775" s="209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5.75" customHeight="1">
      <c r="A776" s="1"/>
      <c r="B776" s="1"/>
      <c r="C776" s="209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5.75" customHeight="1">
      <c r="A777" s="1"/>
      <c r="B777" s="1"/>
      <c r="C777" s="209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5.75" customHeight="1">
      <c r="A778" s="1"/>
      <c r="B778" s="1"/>
      <c r="C778" s="209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5.75" customHeight="1">
      <c r="A779" s="1"/>
      <c r="B779" s="1"/>
      <c r="C779" s="209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5.75" customHeight="1">
      <c r="A780" s="1"/>
      <c r="B780" s="1"/>
      <c r="C780" s="209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5.75" customHeight="1">
      <c r="A781" s="1"/>
      <c r="B781" s="1"/>
      <c r="C781" s="209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5.75" customHeight="1">
      <c r="A782" s="1"/>
      <c r="B782" s="1"/>
      <c r="C782" s="209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5.75" customHeight="1">
      <c r="A783" s="1"/>
      <c r="B783" s="1"/>
      <c r="C783" s="209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5.75" customHeight="1">
      <c r="A784" s="1"/>
      <c r="B784" s="1"/>
      <c r="C784" s="209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5.75" customHeight="1">
      <c r="A785" s="1"/>
      <c r="B785" s="1"/>
      <c r="C785" s="209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5.75" customHeight="1">
      <c r="A786" s="1"/>
      <c r="B786" s="1"/>
      <c r="C786" s="209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5.75" customHeight="1">
      <c r="A787" s="1"/>
      <c r="B787" s="1"/>
      <c r="C787" s="209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5.75" customHeight="1">
      <c r="A788" s="1"/>
      <c r="B788" s="1"/>
      <c r="C788" s="209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5.75" customHeight="1">
      <c r="A789" s="1"/>
      <c r="B789" s="1"/>
      <c r="C789" s="209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5.75" customHeight="1">
      <c r="A790" s="1"/>
      <c r="B790" s="1"/>
      <c r="C790" s="209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5.75" customHeight="1">
      <c r="A791" s="1"/>
      <c r="B791" s="1"/>
      <c r="C791" s="209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5.75" customHeight="1">
      <c r="A792" s="1"/>
      <c r="B792" s="1"/>
      <c r="C792" s="209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5.75" customHeight="1">
      <c r="A793" s="1"/>
      <c r="B793" s="1"/>
      <c r="C793" s="209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5.75" customHeight="1">
      <c r="A794" s="1"/>
      <c r="B794" s="1"/>
      <c r="C794" s="209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5.75" customHeight="1">
      <c r="A795" s="1"/>
      <c r="B795" s="1"/>
      <c r="C795" s="209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5.75" customHeight="1">
      <c r="A796" s="1"/>
      <c r="B796" s="1"/>
      <c r="C796" s="209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5.75" customHeight="1">
      <c r="A797" s="1"/>
      <c r="B797" s="1"/>
      <c r="C797" s="209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5.75" customHeight="1">
      <c r="A798" s="1"/>
      <c r="B798" s="1"/>
      <c r="C798" s="209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5.75" customHeight="1">
      <c r="A799" s="1"/>
      <c r="B799" s="1"/>
      <c r="C799" s="209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5.75" customHeight="1">
      <c r="A800" s="1"/>
      <c r="B800" s="1"/>
      <c r="C800" s="209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5.75" customHeight="1">
      <c r="A801" s="1"/>
      <c r="B801" s="1"/>
      <c r="C801" s="209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5.75" customHeight="1">
      <c r="A802" s="1"/>
      <c r="B802" s="1"/>
      <c r="C802" s="209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5.75" customHeight="1">
      <c r="A803" s="1"/>
      <c r="B803" s="1"/>
      <c r="C803" s="209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5.75" customHeight="1">
      <c r="A804" s="1"/>
      <c r="B804" s="1"/>
      <c r="C804" s="209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5.75" customHeight="1">
      <c r="A805" s="1"/>
      <c r="B805" s="1"/>
      <c r="C805" s="209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5.75" customHeight="1">
      <c r="A806" s="1"/>
      <c r="B806" s="1"/>
      <c r="C806" s="209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5.75" customHeight="1">
      <c r="A807" s="1"/>
      <c r="B807" s="1"/>
      <c r="C807" s="209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5.75" customHeight="1">
      <c r="A808" s="1"/>
      <c r="B808" s="1"/>
      <c r="C808" s="209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5.75" customHeight="1">
      <c r="A809" s="1"/>
      <c r="B809" s="1"/>
      <c r="C809" s="209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5.75" customHeight="1">
      <c r="A810" s="1"/>
      <c r="B810" s="1"/>
      <c r="C810" s="209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5.75" customHeight="1">
      <c r="A811" s="1"/>
      <c r="B811" s="1"/>
      <c r="C811" s="209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5.75" customHeight="1">
      <c r="A812" s="1"/>
      <c r="B812" s="1"/>
      <c r="C812" s="209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5.75" customHeight="1">
      <c r="A813" s="1"/>
      <c r="B813" s="1"/>
      <c r="C813" s="209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5.75" customHeight="1">
      <c r="A814" s="1"/>
      <c r="B814" s="1"/>
      <c r="C814" s="209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5.75" customHeight="1">
      <c r="A815" s="1"/>
      <c r="B815" s="1"/>
      <c r="C815" s="209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5.75" customHeight="1">
      <c r="A816" s="1"/>
      <c r="B816" s="1"/>
      <c r="C816" s="209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5.75" customHeight="1">
      <c r="A817" s="1"/>
      <c r="B817" s="1"/>
      <c r="C817" s="209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5.75" customHeight="1">
      <c r="A818" s="1"/>
      <c r="B818" s="1"/>
      <c r="C818" s="209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5.75" customHeight="1">
      <c r="A819" s="1"/>
      <c r="B819" s="1"/>
      <c r="C819" s="209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5.75" customHeight="1">
      <c r="A820" s="1"/>
      <c r="B820" s="1"/>
      <c r="C820" s="209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5.75" customHeight="1">
      <c r="A821" s="1"/>
      <c r="B821" s="1"/>
      <c r="C821" s="209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5.75" customHeight="1">
      <c r="A822" s="1"/>
      <c r="B822" s="1"/>
      <c r="C822" s="209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5.75" customHeight="1">
      <c r="A823" s="1"/>
      <c r="B823" s="1"/>
      <c r="C823" s="209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5.75" customHeight="1">
      <c r="A824" s="1"/>
      <c r="B824" s="1"/>
      <c r="C824" s="209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5.75" customHeight="1">
      <c r="A825" s="1"/>
      <c r="B825" s="1"/>
      <c r="C825" s="209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5.75" customHeight="1">
      <c r="A826" s="1"/>
      <c r="B826" s="1"/>
      <c r="C826" s="209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5.75" customHeight="1">
      <c r="A827" s="1"/>
      <c r="B827" s="1"/>
      <c r="C827" s="209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5.75" customHeight="1">
      <c r="A828" s="1"/>
      <c r="B828" s="1"/>
      <c r="C828" s="209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5.75" customHeight="1">
      <c r="A829" s="1"/>
      <c r="B829" s="1"/>
      <c r="C829" s="209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5.75" customHeight="1">
      <c r="A830" s="1"/>
      <c r="B830" s="1"/>
      <c r="C830" s="209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5.75" customHeight="1">
      <c r="A831" s="1"/>
      <c r="B831" s="1"/>
      <c r="C831" s="209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5.75" customHeight="1">
      <c r="A832" s="1"/>
      <c r="B832" s="1"/>
      <c r="C832" s="209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5.75" customHeight="1">
      <c r="A833" s="1"/>
      <c r="B833" s="1"/>
      <c r="C833" s="209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5.75" customHeight="1">
      <c r="A834" s="1"/>
      <c r="B834" s="1"/>
      <c r="C834" s="209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5.75" customHeight="1">
      <c r="A835" s="1"/>
      <c r="B835" s="1"/>
      <c r="C835" s="209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5.75" customHeight="1">
      <c r="A836" s="1"/>
      <c r="B836" s="1"/>
      <c r="C836" s="209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5.75" customHeight="1">
      <c r="A837" s="1"/>
      <c r="B837" s="1"/>
      <c r="C837" s="209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5.75" customHeight="1">
      <c r="A838" s="1"/>
      <c r="B838" s="1"/>
      <c r="C838" s="209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5.75" customHeight="1">
      <c r="A839" s="1"/>
      <c r="B839" s="1"/>
      <c r="C839" s="209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5.75" customHeight="1">
      <c r="A840" s="1"/>
      <c r="B840" s="1"/>
      <c r="C840" s="209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5.75" customHeight="1">
      <c r="A841" s="1"/>
      <c r="B841" s="1"/>
      <c r="C841" s="209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5.75" customHeight="1">
      <c r="A842" s="1"/>
      <c r="B842" s="1"/>
      <c r="C842" s="209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5.75" customHeight="1">
      <c r="A843" s="1"/>
      <c r="B843" s="1"/>
      <c r="C843" s="209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5.75" customHeight="1">
      <c r="A844" s="1"/>
      <c r="B844" s="1"/>
      <c r="C844" s="209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5.75" customHeight="1">
      <c r="A845" s="1"/>
      <c r="B845" s="1"/>
      <c r="C845" s="209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5.75" customHeight="1">
      <c r="A846" s="1"/>
      <c r="B846" s="1"/>
      <c r="C846" s="209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5.75" customHeight="1">
      <c r="A847" s="1"/>
      <c r="B847" s="1"/>
      <c r="C847" s="209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5.75" customHeight="1">
      <c r="A848" s="1"/>
      <c r="B848" s="1"/>
      <c r="C848" s="209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5.75" customHeight="1">
      <c r="A849" s="1"/>
      <c r="B849" s="1"/>
      <c r="C849" s="209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5.75" customHeight="1">
      <c r="A850" s="1"/>
      <c r="B850" s="1"/>
      <c r="C850" s="209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5.75" customHeight="1">
      <c r="A851" s="1"/>
      <c r="B851" s="1"/>
      <c r="C851" s="209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5.75" customHeight="1">
      <c r="A852" s="1"/>
      <c r="B852" s="1"/>
      <c r="C852" s="209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5.75" customHeight="1">
      <c r="A853" s="1"/>
      <c r="B853" s="1"/>
      <c r="C853" s="209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5.75" customHeight="1">
      <c r="A854" s="1"/>
      <c r="B854" s="1"/>
      <c r="C854" s="209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5.75" customHeight="1">
      <c r="A855" s="1"/>
      <c r="B855" s="1"/>
      <c r="C855" s="209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5.75" customHeight="1">
      <c r="A856" s="1"/>
      <c r="B856" s="1"/>
      <c r="C856" s="209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5.75" customHeight="1">
      <c r="A857" s="1"/>
      <c r="B857" s="1"/>
      <c r="C857" s="209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5.75" customHeight="1">
      <c r="A858" s="1"/>
      <c r="B858" s="1"/>
      <c r="C858" s="209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5.75" customHeight="1">
      <c r="A859" s="1"/>
      <c r="B859" s="1"/>
      <c r="C859" s="209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5.75" customHeight="1">
      <c r="A860" s="1"/>
      <c r="B860" s="1"/>
      <c r="C860" s="209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5.75" customHeight="1">
      <c r="A861" s="1"/>
      <c r="B861" s="1"/>
      <c r="C861" s="209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5.75" customHeight="1">
      <c r="A862" s="1"/>
      <c r="B862" s="1"/>
      <c r="C862" s="209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5.75" customHeight="1">
      <c r="A863" s="1"/>
      <c r="B863" s="1"/>
      <c r="C863" s="209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15.75" customHeight="1">
      <c r="A864" s="1"/>
      <c r="B864" s="1"/>
      <c r="C864" s="209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15.75" customHeight="1">
      <c r="A865" s="1"/>
      <c r="B865" s="1"/>
      <c r="C865" s="209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15.75" customHeight="1">
      <c r="A866" s="1"/>
      <c r="B866" s="1"/>
      <c r="C866" s="209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15.75" customHeight="1">
      <c r="A867" s="1"/>
      <c r="B867" s="1"/>
      <c r="C867" s="209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15.75" customHeight="1">
      <c r="A868" s="1"/>
      <c r="B868" s="1"/>
      <c r="C868" s="209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15.75" customHeight="1">
      <c r="A869" s="1"/>
      <c r="B869" s="1"/>
      <c r="C869" s="209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15.75" customHeight="1">
      <c r="A870" s="1"/>
      <c r="B870" s="1"/>
      <c r="C870" s="209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15.75" customHeight="1">
      <c r="A871" s="1"/>
      <c r="B871" s="1"/>
      <c r="C871" s="209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15.75" customHeight="1">
      <c r="A872" s="1"/>
      <c r="B872" s="1"/>
      <c r="C872" s="209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15.75" customHeight="1">
      <c r="A873" s="1"/>
      <c r="B873" s="1"/>
      <c r="C873" s="209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15.75" customHeight="1">
      <c r="A874" s="1"/>
      <c r="B874" s="1"/>
      <c r="C874" s="209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15.75" customHeight="1">
      <c r="A875" s="1"/>
      <c r="B875" s="1"/>
      <c r="C875" s="209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15.75" customHeight="1">
      <c r="A876" s="1"/>
      <c r="B876" s="1"/>
      <c r="C876" s="209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15.75" customHeight="1">
      <c r="A877" s="1"/>
      <c r="B877" s="1"/>
      <c r="C877" s="209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15.75" customHeight="1">
      <c r="A878" s="1"/>
      <c r="B878" s="1"/>
      <c r="C878" s="209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15.75" customHeight="1">
      <c r="A879" s="1"/>
      <c r="B879" s="1"/>
      <c r="C879" s="209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15.75" customHeight="1">
      <c r="A880" s="1"/>
      <c r="B880" s="1"/>
      <c r="C880" s="209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15.75" customHeight="1">
      <c r="A881" s="1"/>
      <c r="B881" s="1"/>
      <c r="C881" s="209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15.75" customHeight="1">
      <c r="A882" s="1"/>
      <c r="B882" s="1"/>
      <c r="C882" s="209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15.75" customHeight="1">
      <c r="A883" s="1"/>
      <c r="B883" s="1"/>
      <c r="C883" s="209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15.75" customHeight="1">
      <c r="A884" s="1"/>
      <c r="B884" s="1"/>
      <c r="C884" s="209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15.75" customHeight="1">
      <c r="A885" s="1"/>
      <c r="B885" s="1"/>
      <c r="C885" s="209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15.75" customHeight="1">
      <c r="A886" s="1"/>
      <c r="B886" s="1"/>
      <c r="C886" s="209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15.75" customHeight="1">
      <c r="A887" s="1"/>
      <c r="B887" s="1"/>
      <c r="C887" s="209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15.75" customHeight="1">
      <c r="A888" s="1"/>
      <c r="B888" s="1"/>
      <c r="C888" s="209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15.75" customHeight="1">
      <c r="A889" s="1"/>
      <c r="B889" s="1"/>
      <c r="C889" s="209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15.75" customHeight="1">
      <c r="A890" s="1"/>
      <c r="B890" s="1"/>
      <c r="C890" s="209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15.75" customHeight="1">
      <c r="A891" s="1"/>
      <c r="B891" s="1"/>
      <c r="C891" s="209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15.75" customHeight="1">
      <c r="A892" s="1"/>
      <c r="B892" s="1"/>
      <c r="C892" s="209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15.75" customHeight="1">
      <c r="A893" s="1"/>
      <c r="B893" s="1"/>
      <c r="C893" s="209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15.75" customHeight="1">
      <c r="A894" s="1"/>
      <c r="B894" s="1"/>
      <c r="C894" s="209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15.75" customHeight="1">
      <c r="A895" s="1"/>
      <c r="B895" s="1"/>
      <c r="C895" s="209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15.75" customHeight="1">
      <c r="A896" s="1"/>
      <c r="B896" s="1"/>
      <c r="C896" s="209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15.75" customHeight="1">
      <c r="A897" s="1"/>
      <c r="B897" s="1"/>
      <c r="C897" s="209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15.75" customHeight="1">
      <c r="A898" s="1"/>
      <c r="B898" s="1"/>
      <c r="C898" s="209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15.75" customHeight="1">
      <c r="A899" s="1"/>
      <c r="B899" s="1"/>
      <c r="C899" s="209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15.75" customHeight="1">
      <c r="A900" s="1"/>
      <c r="B900" s="1"/>
      <c r="C900" s="209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15.75" customHeight="1">
      <c r="A901" s="1"/>
      <c r="B901" s="1"/>
      <c r="C901" s="209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15.75" customHeight="1">
      <c r="A902" s="1"/>
      <c r="B902" s="1"/>
      <c r="C902" s="209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15.75" customHeight="1">
      <c r="A903" s="1"/>
      <c r="B903" s="1"/>
      <c r="C903" s="209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15.75" customHeight="1">
      <c r="A904" s="1"/>
      <c r="B904" s="1"/>
      <c r="C904" s="209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15.75" customHeight="1">
      <c r="A905" s="1"/>
      <c r="B905" s="1"/>
      <c r="C905" s="209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15.75" customHeight="1">
      <c r="A906" s="1"/>
      <c r="B906" s="1"/>
      <c r="C906" s="209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15.75" customHeight="1">
      <c r="A907" s="1"/>
      <c r="B907" s="1"/>
      <c r="C907" s="209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15.75" customHeight="1">
      <c r="A908" s="1"/>
      <c r="B908" s="1"/>
      <c r="C908" s="209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15.75" customHeight="1">
      <c r="A909" s="1"/>
      <c r="B909" s="1"/>
      <c r="C909" s="209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15.75" customHeight="1">
      <c r="A910" s="1"/>
      <c r="B910" s="1"/>
      <c r="C910" s="209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15.75" customHeight="1">
      <c r="A911" s="1"/>
      <c r="B911" s="1"/>
      <c r="C911" s="209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15.75" customHeight="1">
      <c r="A912" s="1"/>
      <c r="B912" s="1"/>
      <c r="C912" s="209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15.75" customHeight="1">
      <c r="A913" s="1"/>
      <c r="B913" s="1"/>
      <c r="C913" s="209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15.75" customHeight="1">
      <c r="A914" s="1"/>
      <c r="B914" s="1"/>
      <c r="C914" s="209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15.75" customHeight="1">
      <c r="A915" s="1"/>
      <c r="B915" s="1"/>
      <c r="C915" s="209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15.75" customHeight="1">
      <c r="A916" s="1"/>
      <c r="B916" s="1"/>
      <c r="C916" s="209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15.75" customHeight="1">
      <c r="A917" s="1"/>
      <c r="B917" s="1"/>
      <c r="C917" s="209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15.75" customHeight="1">
      <c r="A918" s="1"/>
      <c r="B918" s="1"/>
      <c r="C918" s="209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15.75" customHeight="1">
      <c r="A919" s="1"/>
      <c r="B919" s="1"/>
      <c r="C919" s="209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15.75" customHeight="1">
      <c r="A920" s="1"/>
      <c r="B920" s="1"/>
      <c r="C920" s="209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15.75" customHeight="1">
      <c r="A921" s="1"/>
      <c r="B921" s="1"/>
      <c r="C921" s="209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15.75" customHeight="1">
      <c r="A922" s="1"/>
      <c r="B922" s="1"/>
      <c r="C922" s="209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15.75" customHeight="1">
      <c r="A923" s="1"/>
      <c r="B923" s="1"/>
      <c r="C923" s="209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15.75" customHeight="1">
      <c r="A924" s="1"/>
      <c r="B924" s="1"/>
      <c r="C924" s="209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15.75" customHeight="1">
      <c r="A925" s="1"/>
      <c r="B925" s="1"/>
      <c r="C925" s="209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15.75" customHeight="1">
      <c r="A926" s="1"/>
      <c r="B926" s="1"/>
      <c r="C926" s="209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15.75" customHeight="1">
      <c r="A927" s="1"/>
      <c r="B927" s="1"/>
      <c r="C927" s="209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15.75" customHeight="1">
      <c r="A928" s="1"/>
      <c r="B928" s="1"/>
      <c r="C928" s="209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15.75" customHeight="1">
      <c r="A929" s="1"/>
      <c r="B929" s="1"/>
      <c r="C929" s="209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15.75" customHeight="1">
      <c r="A930" s="1"/>
      <c r="B930" s="1"/>
      <c r="C930" s="209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15.75" customHeight="1">
      <c r="A931" s="1"/>
      <c r="B931" s="1"/>
      <c r="C931" s="209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15.75" customHeight="1">
      <c r="A932" s="1"/>
      <c r="B932" s="1"/>
      <c r="C932" s="209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15.75" customHeight="1">
      <c r="A933" s="1"/>
      <c r="B933" s="1"/>
      <c r="C933" s="209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15.75" customHeight="1">
      <c r="A934" s="1"/>
      <c r="B934" s="1"/>
      <c r="C934" s="209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15.75" customHeight="1">
      <c r="A935" s="1"/>
      <c r="B935" s="1"/>
      <c r="C935" s="209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15.75" customHeight="1">
      <c r="A936" s="1"/>
      <c r="B936" s="1"/>
      <c r="C936" s="209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15.75" customHeight="1">
      <c r="A937" s="1"/>
      <c r="B937" s="1"/>
      <c r="C937" s="209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15.75" customHeight="1">
      <c r="A938" s="1"/>
      <c r="B938" s="1"/>
      <c r="C938" s="209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15.75" customHeight="1">
      <c r="A939" s="1"/>
      <c r="B939" s="1"/>
      <c r="C939" s="209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15.75" customHeight="1">
      <c r="A940" s="1"/>
      <c r="B940" s="1"/>
      <c r="C940" s="209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15.75" customHeight="1">
      <c r="A941" s="1"/>
      <c r="B941" s="1"/>
      <c r="C941" s="209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15.75" customHeight="1">
      <c r="A942" s="1"/>
      <c r="B942" s="1"/>
      <c r="C942" s="209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15.75" customHeight="1">
      <c r="A943" s="1"/>
      <c r="B943" s="1"/>
      <c r="C943" s="209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15.75" customHeight="1">
      <c r="A944" s="1"/>
      <c r="B944" s="1"/>
      <c r="C944" s="209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15.75" customHeight="1">
      <c r="A945" s="1"/>
      <c r="B945" s="1"/>
      <c r="C945" s="209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15.75" customHeight="1">
      <c r="A946" s="1"/>
      <c r="B946" s="1"/>
      <c r="C946" s="209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15.75" customHeight="1">
      <c r="A947" s="1"/>
      <c r="B947" s="1"/>
      <c r="C947" s="209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15.75" customHeight="1">
      <c r="A948" s="1"/>
      <c r="B948" s="1"/>
      <c r="C948" s="209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15.75" customHeight="1">
      <c r="A949" s="1"/>
      <c r="B949" s="1"/>
      <c r="C949" s="209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15.75" customHeight="1">
      <c r="A950" s="1"/>
      <c r="B950" s="1"/>
      <c r="C950" s="209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15.75" customHeight="1">
      <c r="A951" s="1"/>
      <c r="B951" s="1"/>
      <c r="C951" s="209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15.75" customHeight="1">
      <c r="A952" s="1"/>
      <c r="B952" s="1"/>
      <c r="C952" s="209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15.75" customHeight="1">
      <c r="A953" s="1"/>
      <c r="B953" s="1"/>
      <c r="C953" s="209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15.75" customHeight="1">
      <c r="A954" s="1"/>
      <c r="B954" s="1"/>
      <c r="C954" s="209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15.75" customHeight="1">
      <c r="A955" s="1"/>
      <c r="B955" s="1"/>
      <c r="C955" s="209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15.75" customHeight="1">
      <c r="A956" s="1"/>
      <c r="B956" s="1"/>
      <c r="C956" s="209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15.75" customHeight="1">
      <c r="A957" s="1"/>
      <c r="B957" s="1"/>
      <c r="C957" s="209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15.75" customHeight="1">
      <c r="A958" s="1"/>
      <c r="B958" s="1"/>
      <c r="C958" s="209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15.75" customHeight="1">
      <c r="A959" s="1"/>
      <c r="B959" s="1"/>
      <c r="C959" s="209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15.75" customHeight="1">
      <c r="A960" s="1"/>
      <c r="B960" s="1"/>
      <c r="C960" s="209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15.75" customHeight="1">
      <c r="A961" s="1"/>
      <c r="B961" s="1"/>
      <c r="C961" s="209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15.75" customHeight="1">
      <c r="A962" s="1"/>
      <c r="B962" s="1"/>
      <c r="C962" s="209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15.75" customHeight="1">
      <c r="A963" s="1"/>
      <c r="B963" s="1"/>
      <c r="C963" s="209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15.75" customHeight="1">
      <c r="A964" s="1"/>
      <c r="B964" s="1"/>
      <c r="C964" s="209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15.75" customHeight="1">
      <c r="A965" s="1"/>
      <c r="B965" s="1"/>
      <c r="C965" s="209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15.75" customHeight="1">
      <c r="A966" s="1"/>
      <c r="B966" s="1"/>
      <c r="C966" s="209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15.75" customHeight="1">
      <c r="A967" s="1"/>
      <c r="B967" s="1"/>
      <c r="C967" s="209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ht="15.75" customHeight="1">
      <c r="A968" s="1"/>
      <c r="B968" s="1"/>
      <c r="C968" s="209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15.75" customHeight="1">
      <c r="A969" s="1"/>
      <c r="B969" s="1"/>
      <c r="C969" s="209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ht="15.75" customHeight="1">
      <c r="A970" s="1"/>
      <c r="B970" s="1"/>
      <c r="C970" s="209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15.75" customHeight="1">
      <c r="A971" s="1"/>
      <c r="B971" s="1"/>
      <c r="C971" s="209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ht="15.75" customHeight="1">
      <c r="A972" s="1"/>
      <c r="B972" s="1"/>
      <c r="C972" s="209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ht="15.75" customHeight="1">
      <c r="A973" s="1"/>
      <c r="B973" s="1"/>
      <c r="C973" s="209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15.75" customHeight="1">
      <c r="A974" s="1"/>
      <c r="B974" s="1"/>
      <c r="C974" s="209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15.75" customHeight="1">
      <c r="A975" s="1"/>
      <c r="B975" s="1"/>
      <c r="C975" s="209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ht="15.75" customHeight="1">
      <c r="A976" s="1"/>
      <c r="B976" s="1"/>
      <c r="C976" s="209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ht="15.75" customHeight="1">
      <c r="A977" s="1"/>
      <c r="B977" s="1"/>
      <c r="C977" s="209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ht="15.75" customHeight="1">
      <c r="A978" s="1"/>
      <c r="B978" s="1"/>
      <c r="C978" s="209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ht="15.75" customHeight="1">
      <c r="A979" s="1"/>
      <c r="B979" s="1"/>
      <c r="C979" s="209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ht="15.75" customHeight="1">
      <c r="A980" s="1"/>
      <c r="B980" s="1"/>
      <c r="C980" s="209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ht="15.75" customHeight="1">
      <c r="A981" s="1"/>
      <c r="B981" s="1"/>
      <c r="C981" s="209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ht="15.75" customHeight="1">
      <c r="A982" s="1"/>
      <c r="B982" s="1"/>
      <c r="C982" s="209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ht="15.75" customHeight="1">
      <c r="A983" s="1"/>
      <c r="B983" s="1"/>
      <c r="C983" s="209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ht="15.75" customHeight="1">
      <c r="A984" s="1"/>
      <c r="B984" s="1"/>
      <c r="C984" s="209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ht="15.75" customHeight="1">
      <c r="A985" s="1"/>
      <c r="B985" s="1"/>
      <c r="C985" s="209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ht="15.75" customHeight="1">
      <c r="A986" s="1"/>
      <c r="B986" s="1"/>
      <c r="C986" s="209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ht="15.75" customHeight="1">
      <c r="A987" s="1"/>
      <c r="B987" s="1"/>
      <c r="C987" s="209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ht="15.75" customHeight="1">
      <c r="A988" s="1"/>
      <c r="B988" s="1"/>
      <c r="C988" s="209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:21" ht="15.75" customHeight="1">
      <c r="A989" s="1"/>
      <c r="B989" s="1"/>
      <c r="C989" s="209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ht="15.75" customHeight="1">
      <c r="A990" s="1"/>
      <c r="B990" s="1"/>
      <c r="C990" s="209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:21" ht="15.75" customHeight="1">
      <c r="A991" s="1"/>
      <c r="B991" s="1"/>
      <c r="C991" s="209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ht="15.75" customHeight="1">
      <c r="A992" s="1"/>
      <c r="B992" s="1"/>
      <c r="C992" s="209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:21" ht="15.75" customHeight="1">
      <c r="A993" s="1"/>
      <c r="B993" s="1"/>
      <c r="C993" s="209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:21" ht="15.75" customHeight="1">
      <c r="A994" s="1"/>
      <c r="B994" s="1"/>
      <c r="C994" s="209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1:21" ht="15.75" customHeight="1">
      <c r="A995" s="1"/>
      <c r="B995" s="1"/>
      <c r="C995" s="209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1:21" ht="15.75" customHeight="1">
      <c r="A996" s="1"/>
      <c r="B996" s="1"/>
      <c r="C996" s="209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1:21" ht="15.75" customHeight="1">
      <c r="A997" s="1"/>
      <c r="B997" s="1"/>
      <c r="C997" s="209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spans="1:21" ht="15.75" customHeight="1">
      <c r="A998" s="1"/>
      <c r="B998" s="1"/>
      <c r="C998" s="209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spans="1:21" ht="15.75" customHeight="1">
      <c r="A999" s="1"/>
      <c r="B999" s="1"/>
      <c r="C999" s="209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spans="1:21" ht="15.75" customHeight="1">
      <c r="A1000" s="1"/>
      <c r="B1000" s="1"/>
      <c r="C1000" s="209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  <row r="1001" spans="1:21" ht="15.75" customHeight="1">
      <c r="A1001" s="1"/>
      <c r="B1001" s="1"/>
      <c r="C1001" s="209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</row>
    <row r="1002" spans="1:21" ht="15.75" customHeight="1">
      <c r="A1002" s="1"/>
      <c r="B1002" s="1"/>
      <c r="C1002" s="209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</row>
  </sheetData>
  <mergeCells count="2">
    <mergeCell ref="F3:H3"/>
    <mergeCell ref="A1:J2"/>
  </mergeCells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002"/>
  <sheetViews>
    <sheetView topLeftCell="A22" workbookViewId="0"/>
  </sheetViews>
  <sheetFormatPr defaultColWidth="11.125" defaultRowHeight="15" customHeight="1"/>
  <cols>
    <col min="1" max="1" width="32.125" customWidth="1"/>
    <col min="2" max="2" width="34.375" customWidth="1"/>
    <col min="3" max="3" width="10.125" customWidth="1"/>
    <col min="4" max="7" width="7.875" customWidth="1"/>
    <col min="8" max="8" width="9.375" customWidth="1"/>
    <col min="9" max="12" width="7.875" customWidth="1"/>
    <col min="13" max="13" width="15" customWidth="1"/>
    <col min="14" max="14" width="10.625" customWidth="1"/>
    <col min="15" max="18" width="7.875" customWidth="1"/>
    <col min="19" max="19" width="10.125" customWidth="1"/>
    <col min="20" max="22" width="7.875" customWidth="1"/>
    <col min="23" max="23" width="10.625" customWidth="1"/>
    <col min="24" max="24" width="15.375" customWidth="1"/>
    <col min="25" max="25" width="15.875" customWidth="1"/>
    <col min="26" max="27" width="7.875" customWidth="1"/>
    <col min="28" max="31" width="4.375" customWidth="1"/>
    <col min="32" max="32" width="7.875" customWidth="1"/>
    <col min="33" max="36" width="5.875" customWidth="1"/>
    <col min="37" max="37" width="10.5" customWidth="1"/>
    <col min="38" max="38" width="7.5" customWidth="1"/>
    <col min="39" max="42" width="5.875" customWidth="1"/>
    <col min="43" max="43" width="7.875" customWidth="1"/>
    <col min="44" max="45" width="5.875" customWidth="1"/>
  </cols>
  <sheetData>
    <row r="1" spans="1:45" ht="15" customHeight="1">
      <c r="A1" s="266" t="s">
        <v>33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3"/>
      <c r="Y1" s="43"/>
    </row>
    <row r="2" spans="1:45" ht="15" customHeight="1">
      <c r="A2" s="274"/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6"/>
      <c r="Y2" s="43"/>
    </row>
    <row r="3" spans="1:45" ht="15.75" customHeight="1">
      <c r="A3" s="139" t="s">
        <v>34</v>
      </c>
      <c r="B3" s="140"/>
      <c r="C3" s="141"/>
      <c r="D3" s="141"/>
      <c r="E3" s="141"/>
      <c r="F3" s="141"/>
      <c r="G3" s="141"/>
      <c r="H3" s="141"/>
      <c r="I3" s="141"/>
      <c r="J3" s="141"/>
      <c r="K3" s="142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3"/>
      <c r="Y3" s="141"/>
      <c r="Z3" s="3"/>
      <c r="AB3" s="3"/>
      <c r="AG3" s="3"/>
      <c r="AI3" s="5"/>
    </row>
    <row r="4" spans="1:45" ht="15.75" customHeight="1">
      <c r="A4" s="144"/>
      <c r="B4" s="140"/>
      <c r="C4" s="141"/>
      <c r="D4" s="141"/>
      <c r="E4" s="141"/>
      <c r="F4" s="141"/>
      <c r="G4" s="141"/>
      <c r="H4" s="141"/>
      <c r="I4" s="141"/>
      <c r="J4" s="141"/>
      <c r="K4" s="142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3"/>
      <c r="Y4" s="141"/>
      <c r="Z4" s="3"/>
      <c r="AB4" s="3"/>
      <c r="AG4" s="3"/>
      <c r="AI4" s="5"/>
    </row>
    <row r="5" spans="1:45" ht="15.75" customHeight="1">
      <c r="A5" s="144" t="s">
        <v>35</v>
      </c>
      <c r="B5" s="6"/>
      <c r="C5" s="141"/>
      <c r="D5" s="141"/>
      <c r="E5" s="141"/>
      <c r="F5" s="141"/>
      <c r="G5" s="141"/>
      <c r="H5" s="141"/>
      <c r="I5" s="141"/>
      <c r="J5" s="141"/>
      <c r="K5" s="142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3"/>
      <c r="Y5" s="141"/>
      <c r="Z5" s="3"/>
      <c r="AI5" s="5"/>
    </row>
    <row r="6" spans="1:45" ht="15.75" customHeight="1">
      <c r="A6" s="144" t="s">
        <v>36</v>
      </c>
      <c r="B6" s="6" t="s">
        <v>37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3"/>
      <c r="Y6" s="141"/>
      <c r="Z6" s="3"/>
    </row>
    <row r="7" spans="1:45" ht="15.75" customHeight="1">
      <c r="A7" s="144" t="s">
        <v>38</v>
      </c>
      <c r="B7" s="7">
        <v>0.05</v>
      </c>
      <c r="C7" s="141" t="s">
        <v>39</v>
      </c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3"/>
      <c r="Y7" s="141"/>
      <c r="Z7" s="3"/>
    </row>
    <row r="8" spans="1:45" ht="15.75" customHeight="1">
      <c r="A8" s="144" t="s">
        <v>40</v>
      </c>
      <c r="B8" s="7">
        <v>7.0000000000000007E-2</v>
      </c>
      <c r="C8" s="141" t="s">
        <v>41</v>
      </c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3"/>
      <c r="Y8" s="141"/>
      <c r="Z8" s="3"/>
    </row>
    <row r="9" spans="1:45" ht="15.75" customHeight="1">
      <c r="A9" s="144" t="s">
        <v>42</v>
      </c>
      <c r="B9" s="230">
        <f>'2A Organisational Budget'!D31</f>
        <v>0.20608108108108109</v>
      </c>
      <c r="C9" s="141" t="s">
        <v>43</v>
      </c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3"/>
      <c r="Y9" s="141"/>
      <c r="Z9" s="3"/>
    </row>
    <row r="10" spans="1:45" ht="15.75" customHeight="1">
      <c r="A10" s="144" t="s">
        <v>44</v>
      </c>
      <c r="B10" s="230">
        <f>'2A Organisational Budget'!D32</f>
        <v>0.23249299719887956</v>
      </c>
      <c r="C10" s="141" t="s">
        <v>45</v>
      </c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3"/>
      <c r="Y10" s="141"/>
      <c r="Z10" s="3"/>
    </row>
    <row r="11" spans="1:45" ht="15.75" customHeight="1">
      <c r="A11" s="131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130"/>
      <c r="Y11" s="43"/>
    </row>
    <row r="12" spans="1:45" ht="15.75" customHeight="1">
      <c r="A12" s="145"/>
      <c r="B12" s="174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146"/>
      <c r="Y12" s="43"/>
      <c r="Z12" s="3"/>
      <c r="AR12" s="8"/>
    </row>
    <row r="13" spans="1:45" ht="15.75" customHeight="1">
      <c r="A13" s="145"/>
      <c r="B13" s="277" t="s">
        <v>46</v>
      </c>
      <c r="C13" s="278"/>
      <c r="D13" s="278"/>
      <c r="E13" s="278"/>
      <c r="F13" s="278"/>
      <c r="G13" s="278"/>
      <c r="H13" s="278"/>
      <c r="I13" s="278"/>
      <c r="J13" s="278"/>
      <c r="K13" s="278"/>
      <c r="L13" s="279"/>
      <c r="M13" s="277" t="s">
        <v>47</v>
      </c>
      <c r="N13" s="278"/>
      <c r="O13" s="278"/>
      <c r="P13" s="278"/>
      <c r="Q13" s="278"/>
      <c r="R13" s="278"/>
      <c r="S13" s="278"/>
      <c r="T13" s="278"/>
      <c r="U13" s="278"/>
      <c r="V13" s="278"/>
      <c r="W13" s="279"/>
      <c r="X13" s="147" t="s">
        <v>48</v>
      </c>
      <c r="Y13" s="141"/>
      <c r="Z13" s="3"/>
    </row>
    <row r="14" spans="1:45" ht="15.75" customHeight="1">
      <c r="A14" s="131"/>
      <c r="B14" s="58" t="s">
        <v>49</v>
      </c>
      <c r="C14" s="57" t="s">
        <v>50</v>
      </c>
      <c r="D14" s="60"/>
      <c r="E14" s="60"/>
      <c r="F14" s="60"/>
      <c r="G14" s="61"/>
      <c r="H14" s="57" t="s">
        <v>51</v>
      </c>
      <c r="I14" s="60"/>
      <c r="J14" s="60"/>
      <c r="K14" s="60"/>
      <c r="L14" s="61"/>
      <c r="M14" s="59" t="s">
        <v>49</v>
      </c>
      <c r="N14" s="57" t="s">
        <v>50</v>
      </c>
      <c r="O14" s="60"/>
      <c r="P14" s="60"/>
      <c r="Q14" s="60"/>
      <c r="R14" s="61"/>
      <c r="S14" s="57" t="s">
        <v>51</v>
      </c>
      <c r="T14" s="60"/>
      <c r="U14" s="60"/>
      <c r="V14" s="60"/>
      <c r="W14" s="61"/>
      <c r="X14" s="148"/>
      <c r="Y14" s="43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ht="15.75" customHeight="1">
      <c r="A15" s="149"/>
      <c r="B15" s="62"/>
      <c r="C15" s="9" t="s">
        <v>52</v>
      </c>
      <c r="D15" s="10" t="s">
        <v>53</v>
      </c>
      <c r="E15" s="10" t="s">
        <v>54</v>
      </c>
      <c r="F15" s="11" t="s">
        <v>55</v>
      </c>
      <c r="G15" s="12" t="s">
        <v>56</v>
      </c>
      <c r="H15" s="9" t="s">
        <v>52</v>
      </c>
      <c r="I15" s="10" t="s">
        <v>53</v>
      </c>
      <c r="J15" s="10" t="s">
        <v>54</v>
      </c>
      <c r="K15" s="10" t="s">
        <v>55</v>
      </c>
      <c r="L15" s="57" t="s">
        <v>57</v>
      </c>
      <c r="M15" s="63"/>
      <c r="N15" s="9" t="s">
        <v>52</v>
      </c>
      <c r="O15" s="10" t="s">
        <v>53</v>
      </c>
      <c r="P15" s="10" t="s">
        <v>54</v>
      </c>
      <c r="Q15" s="11" t="s">
        <v>55</v>
      </c>
      <c r="R15" s="12" t="s">
        <v>56</v>
      </c>
      <c r="S15" s="9" t="s">
        <v>52</v>
      </c>
      <c r="T15" s="10" t="s">
        <v>53</v>
      </c>
      <c r="U15" s="10" t="s">
        <v>54</v>
      </c>
      <c r="V15" s="10" t="s">
        <v>55</v>
      </c>
      <c r="W15" s="13" t="s">
        <v>57</v>
      </c>
      <c r="X15" s="150"/>
      <c r="Y15" s="43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ht="15.75" customHeight="1">
      <c r="A16" s="151" t="s">
        <v>58</v>
      </c>
      <c r="B16" s="65"/>
      <c r="C16" s="66"/>
      <c r="D16" s="152"/>
      <c r="E16" s="152"/>
      <c r="F16" s="67"/>
      <c r="G16" s="64"/>
      <c r="H16" s="68">
        <f t="shared" ref="H16:K16" si="0">H17+H27</f>
        <v>2570</v>
      </c>
      <c r="I16" s="153">
        <f t="shared" si="0"/>
        <v>3640</v>
      </c>
      <c r="J16" s="153">
        <f t="shared" si="0"/>
        <v>2450</v>
      </c>
      <c r="K16" s="153">
        <f t="shared" si="0"/>
        <v>3820</v>
      </c>
      <c r="L16" s="69">
        <f t="shared" ref="L16:L25" si="1">SUM(H16:K16)</f>
        <v>12480</v>
      </c>
      <c r="M16" s="70"/>
      <c r="N16" s="14"/>
      <c r="O16" s="15"/>
      <c r="P16" s="15"/>
      <c r="Q16" s="16"/>
      <c r="R16" s="64"/>
      <c r="S16" s="17">
        <f t="shared" ref="S16:V16" si="2">S17+S27</f>
        <v>1810</v>
      </c>
      <c r="T16" s="18">
        <f t="shared" si="2"/>
        <v>1260</v>
      </c>
      <c r="U16" s="18">
        <f t="shared" si="2"/>
        <v>0</v>
      </c>
      <c r="V16" s="19">
        <f t="shared" si="2"/>
        <v>0</v>
      </c>
      <c r="W16" s="71">
        <f t="shared" ref="W16:W21" si="3">SUM(S16:V16)</f>
        <v>3070</v>
      </c>
      <c r="X16" s="154">
        <f t="shared" ref="X16:X37" si="4">W16+L16</f>
        <v>15550</v>
      </c>
      <c r="Y16" s="43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</row>
    <row r="17" spans="1:45" ht="15.75" customHeight="1">
      <c r="A17" s="155" t="s">
        <v>59</v>
      </c>
      <c r="B17" s="72"/>
      <c r="C17" s="73"/>
      <c r="D17" s="156"/>
      <c r="E17" s="156"/>
      <c r="F17" s="74"/>
      <c r="G17" s="72"/>
      <c r="H17" s="75">
        <f t="shared" ref="H17:K17" si="5">SUM(H18:H25)</f>
        <v>1070</v>
      </c>
      <c r="I17" s="157">
        <f t="shared" si="5"/>
        <v>1140</v>
      </c>
      <c r="J17" s="157">
        <f t="shared" si="5"/>
        <v>1150</v>
      </c>
      <c r="K17" s="157">
        <f t="shared" si="5"/>
        <v>1220</v>
      </c>
      <c r="L17" s="69">
        <f t="shared" si="1"/>
        <v>4580</v>
      </c>
      <c r="M17" s="76"/>
      <c r="N17" s="73"/>
      <c r="O17" s="156"/>
      <c r="P17" s="156"/>
      <c r="Q17" s="74"/>
      <c r="R17" s="72"/>
      <c r="S17" s="75">
        <f t="shared" ref="S17:V17" si="6">SUM(S18:S25)</f>
        <v>1010</v>
      </c>
      <c r="T17" s="157">
        <f t="shared" si="6"/>
        <v>960</v>
      </c>
      <c r="U17" s="157">
        <f t="shared" si="6"/>
        <v>0</v>
      </c>
      <c r="V17" s="77">
        <f t="shared" si="6"/>
        <v>0</v>
      </c>
      <c r="W17" s="71">
        <f t="shared" si="3"/>
        <v>1970</v>
      </c>
      <c r="X17" s="154">
        <f t="shared" si="4"/>
        <v>6550</v>
      </c>
      <c r="Y17" s="43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ht="15.75" customHeight="1">
      <c r="A18" s="158" t="s">
        <v>60</v>
      </c>
      <c r="B18" s="20">
        <v>80</v>
      </c>
      <c r="C18" s="21">
        <v>1</v>
      </c>
      <c r="D18" s="22"/>
      <c r="E18" s="22">
        <v>1</v>
      </c>
      <c r="F18" s="23"/>
      <c r="G18" s="78">
        <f t="shared" ref="G18:G25" si="7">SUM(C18:F18)</f>
        <v>2</v>
      </c>
      <c r="H18" s="79">
        <f>C18*$B$18</f>
        <v>80</v>
      </c>
      <c r="I18" s="159">
        <f>D18*$B$18</f>
        <v>0</v>
      </c>
      <c r="J18" s="159">
        <f>E18*$B$18</f>
        <v>80</v>
      </c>
      <c r="K18" s="159">
        <f>F18*$B$18</f>
        <v>0</v>
      </c>
      <c r="L18" s="44">
        <f t="shared" si="1"/>
        <v>160</v>
      </c>
      <c r="M18" s="24">
        <f t="shared" ref="M18:M25" si="8">B18*(1+$B$8)</f>
        <v>85.600000000000009</v>
      </c>
      <c r="N18" s="21">
        <v>1</v>
      </c>
      <c r="O18" s="22"/>
      <c r="P18" s="22"/>
      <c r="Q18" s="23"/>
      <c r="R18" s="78">
        <f t="shared" ref="R18:R21" si="9">SUM(N18:Q18)</f>
        <v>1</v>
      </c>
      <c r="S18" s="79">
        <f>N18*$B$18</f>
        <v>80</v>
      </c>
      <c r="T18" s="159">
        <f>O18*$B$18</f>
        <v>0</v>
      </c>
      <c r="U18" s="159">
        <f>P18*$B$18</f>
        <v>0</v>
      </c>
      <c r="V18" s="80">
        <f>Q18*$B$18</f>
        <v>0</v>
      </c>
      <c r="W18" s="81">
        <f t="shared" si="3"/>
        <v>80</v>
      </c>
      <c r="X18" s="154">
        <f t="shared" si="4"/>
        <v>240</v>
      </c>
      <c r="Y18" s="43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.75" customHeight="1">
      <c r="A19" s="158" t="s">
        <v>61</v>
      </c>
      <c r="B19" s="20">
        <v>60</v>
      </c>
      <c r="C19" s="21">
        <v>4</v>
      </c>
      <c r="D19" s="22">
        <v>5</v>
      </c>
      <c r="E19" s="22">
        <v>3</v>
      </c>
      <c r="F19" s="23">
        <v>5</v>
      </c>
      <c r="G19" s="78">
        <f t="shared" si="7"/>
        <v>17</v>
      </c>
      <c r="H19" s="79">
        <f>C19*$B$19</f>
        <v>240</v>
      </c>
      <c r="I19" s="159">
        <f>D19*$B$19</f>
        <v>300</v>
      </c>
      <c r="J19" s="159">
        <f>E19*$B$19</f>
        <v>180</v>
      </c>
      <c r="K19" s="159">
        <f>F19*$B$19</f>
        <v>300</v>
      </c>
      <c r="L19" s="44">
        <f t="shared" si="1"/>
        <v>1020</v>
      </c>
      <c r="M19" s="24">
        <f t="shared" si="8"/>
        <v>64.2</v>
      </c>
      <c r="N19" s="21">
        <v>3</v>
      </c>
      <c r="O19" s="22">
        <v>2</v>
      </c>
      <c r="P19" s="22"/>
      <c r="Q19" s="23"/>
      <c r="R19" s="78">
        <f t="shared" si="9"/>
        <v>5</v>
      </c>
      <c r="S19" s="79">
        <f>N19*$B$19</f>
        <v>180</v>
      </c>
      <c r="T19" s="159">
        <f>O19*$B$19</f>
        <v>120</v>
      </c>
      <c r="U19" s="159">
        <f>P19*$B$19</f>
        <v>0</v>
      </c>
      <c r="V19" s="80">
        <f>Q19*$B$19</f>
        <v>0</v>
      </c>
      <c r="W19" s="81">
        <f t="shared" si="3"/>
        <v>300</v>
      </c>
      <c r="X19" s="154">
        <f t="shared" si="4"/>
        <v>1320</v>
      </c>
      <c r="Y19" s="43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ht="15.75" customHeight="1">
      <c r="A20" s="158" t="s">
        <v>62</v>
      </c>
      <c r="B20" s="20">
        <v>60</v>
      </c>
      <c r="C20" s="21">
        <v>6</v>
      </c>
      <c r="D20" s="22">
        <v>6</v>
      </c>
      <c r="E20" s="22">
        <v>6</v>
      </c>
      <c r="F20" s="23">
        <v>6</v>
      </c>
      <c r="G20" s="78">
        <f t="shared" si="7"/>
        <v>24</v>
      </c>
      <c r="H20" s="79">
        <f>C20*$B$20</f>
        <v>360</v>
      </c>
      <c r="I20" s="159">
        <f>D20*$B$20</f>
        <v>360</v>
      </c>
      <c r="J20" s="159">
        <f>E20*$B$20</f>
        <v>360</v>
      </c>
      <c r="K20" s="159">
        <f>F20*$B$20</f>
        <v>360</v>
      </c>
      <c r="L20" s="44">
        <f t="shared" si="1"/>
        <v>1440</v>
      </c>
      <c r="M20" s="24">
        <f t="shared" si="8"/>
        <v>64.2</v>
      </c>
      <c r="N20" s="21">
        <v>6</v>
      </c>
      <c r="O20" s="22">
        <v>6</v>
      </c>
      <c r="P20" s="22"/>
      <c r="Q20" s="23"/>
      <c r="R20" s="78">
        <f t="shared" si="9"/>
        <v>12</v>
      </c>
      <c r="S20" s="79">
        <f>N20*$B$20</f>
        <v>360</v>
      </c>
      <c r="T20" s="159">
        <f>O20*$B$20</f>
        <v>360</v>
      </c>
      <c r="U20" s="159">
        <f>P20*$B$20</f>
        <v>0</v>
      </c>
      <c r="V20" s="80">
        <f>Q20*$B$20</f>
        <v>0</v>
      </c>
      <c r="W20" s="81">
        <f t="shared" si="3"/>
        <v>720</v>
      </c>
      <c r="X20" s="154">
        <f t="shared" si="4"/>
        <v>2160</v>
      </c>
      <c r="Y20" s="43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ht="15.75" customHeight="1">
      <c r="A21" s="158" t="s">
        <v>63</v>
      </c>
      <c r="B21" s="20">
        <v>60</v>
      </c>
      <c r="C21" s="21">
        <v>6</v>
      </c>
      <c r="D21" s="22">
        <v>7</v>
      </c>
      <c r="E21" s="22">
        <v>7</v>
      </c>
      <c r="F21" s="23">
        <v>7</v>
      </c>
      <c r="G21" s="78">
        <f t="shared" si="7"/>
        <v>27</v>
      </c>
      <c r="H21" s="79">
        <f>C21*$B$21</f>
        <v>360</v>
      </c>
      <c r="I21" s="159">
        <f>D21*$B$21</f>
        <v>420</v>
      </c>
      <c r="J21" s="159">
        <f>E21*$B$21</f>
        <v>420</v>
      </c>
      <c r="K21" s="159">
        <f>F21*$B$21</f>
        <v>420</v>
      </c>
      <c r="L21" s="44">
        <f t="shared" si="1"/>
        <v>1620</v>
      </c>
      <c r="M21" s="24">
        <f t="shared" si="8"/>
        <v>64.2</v>
      </c>
      <c r="N21" s="21">
        <v>6</v>
      </c>
      <c r="O21" s="22">
        <v>7</v>
      </c>
      <c r="P21" s="22"/>
      <c r="Q21" s="23"/>
      <c r="R21" s="78">
        <f t="shared" si="9"/>
        <v>13</v>
      </c>
      <c r="S21" s="79">
        <f>N21*$B$21</f>
        <v>360</v>
      </c>
      <c r="T21" s="159">
        <f>O21*$B$21</f>
        <v>420</v>
      </c>
      <c r="U21" s="159">
        <f>P21*$B$21</f>
        <v>0</v>
      </c>
      <c r="V21" s="80">
        <f>Q21*$B$21</f>
        <v>0</v>
      </c>
      <c r="W21" s="81">
        <f t="shared" si="3"/>
        <v>780</v>
      </c>
      <c r="X21" s="154">
        <f t="shared" si="4"/>
        <v>2400</v>
      </c>
      <c r="Y21" s="43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</row>
    <row r="22" spans="1:45" ht="15.75" customHeight="1">
      <c r="A22" s="158" t="s">
        <v>64</v>
      </c>
      <c r="B22" s="20">
        <v>50</v>
      </c>
      <c r="C22" s="21"/>
      <c r="D22" s="22"/>
      <c r="E22" s="22"/>
      <c r="F22" s="23"/>
      <c r="G22" s="78">
        <f t="shared" si="7"/>
        <v>0</v>
      </c>
      <c r="H22" s="79">
        <f>C22*$B$21</f>
        <v>0</v>
      </c>
      <c r="I22" s="159">
        <f>D22*$B$21</f>
        <v>0</v>
      </c>
      <c r="J22" s="159">
        <f>E22*$B$21</f>
        <v>0</v>
      </c>
      <c r="K22" s="159">
        <f>F22*$B$21</f>
        <v>0</v>
      </c>
      <c r="L22" s="44">
        <f t="shared" si="1"/>
        <v>0</v>
      </c>
      <c r="M22" s="24">
        <f t="shared" si="8"/>
        <v>53.5</v>
      </c>
      <c r="N22" s="21">
        <v>2</v>
      </c>
      <c r="O22" s="22">
        <v>4</v>
      </c>
      <c r="P22" s="22"/>
      <c r="Q22" s="23"/>
      <c r="R22" s="78"/>
      <c r="S22" s="79"/>
      <c r="T22" s="159"/>
      <c r="U22" s="159"/>
      <c r="V22" s="80"/>
      <c r="W22" s="65"/>
      <c r="X22" s="154">
        <f t="shared" si="4"/>
        <v>0</v>
      </c>
      <c r="Y22" s="43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</row>
    <row r="23" spans="1:45" ht="15.75" customHeight="1">
      <c r="A23" s="158" t="s">
        <v>65</v>
      </c>
      <c r="B23" s="20">
        <v>40</v>
      </c>
      <c r="C23" s="21"/>
      <c r="D23" s="22"/>
      <c r="E23" s="22">
        <v>2</v>
      </c>
      <c r="F23" s="23">
        <v>2</v>
      </c>
      <c r="G23" s="78">
        <f t="shared" si="7"/>
        <v>4</v>
      </c>
      <c r="H23" s="79">
        <f>C23*$B$23</f>
        <v>0</v>
      </c>
      <c r="I23" s="159">
        <f>D23*$B$23</f>
        <v>0</v>
      </c>
      <c r="J23" s="159">
        <f>E23*$B$23</f>
        <v>80</v>
      </c>
      <c r="K23" s="159">
        <f>F23*$B$23</f>
        <v>80</v>
      </c>
      <c r="L23" s="44">
        <f t="shared" si="1"/>
        <v>160</v>
      </c>
      <c r="M23" s="24">
        <f t="shared" si="8"/>
        <v>42.800000000000004</v>
      </c>
      <c r="N23" s="21"/>
      <c r="O23" s="22"/>
      <c r="P23" s="22"/>
      <c r="Q23" s="23"/>
      <c r="R23" s="78">
        <f t="shared" ref="R23:R25" si="10">SUM(N23:Q23)</f>
        <v>0</v>
      </c>
      <c r="S23" s="79">
        <f>N23*$B$23</f>
        <v>0</v>
      </c>
      <c r="T23" s="159">
        <f>O23*$B$23</f>
        <v>0</v>
      </c>
      <c r="U23" s="159">
        <f>P23*$B$23</f>
        <v>0</v>
      </c>
      <c r="V23" s="80">
        <f>Q23*$B$23</f>
        <v>0</v>
      </c>
      <c r="W23" s="81">
        <f t="shared" ref="W23:W25" si="11">SUM(S23:V23)</f>
        <v>0</v>
      </c>
      <c r="X23" s="154">
        <f t="shared" si="4"/>
        <v>160</v>
      </c>
      <c r="Y23" s="43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</row>
    <row r="24" spans="1:45" ht="15.75" customHeight="1">
      <c r="A24" s="158" t="s">
        <v>15</v>
      </c>
      <c r="B24" s="20">
        <v>30</v>
      </c>
      <c r="C24" s="21">
        <v>1</v>
      </c>
      <c r="D24" s="22">
        <v>1</v>
      </c>
      <c r="E24" s="22">
        <v>1</v>
      </c>
      <c r="F24" s="23">
        <v>1</v>
      </c>
      <c r="G24" s="78">
        <f t="shared" si="7"/>
        <v>4</v>
      </c>
      <c r="H24" s="79">
        <f>C24*$B$24</f>
        <v>30</v>
      </c>
      <c r="I24" s="159">
        <f>D24*$B$24</f>
        <v>30</v>
      </c>
      <c r="J24" s="159">
        <f>E24*$B$24</f>
        <v>30</v>
      </c>
      <c r="K24" s="159">
        <f>F24*$B$24</f>
        <v>30</v>
      </c>
      <c r="L24" s="44">
        <f t="shared" si="1"/>
        <v>120</v>
      </c>
      <c r="M24" s="24">
        <f t="shared" si="8"/>
        <v>32.1</v>
      </c>
      <c r="N24" s="21">
        <v>1</v>
      </c>
      <c r="O24" s="22">
        <v>1</v>
      </c>
      <c r="P24" s="22"/>
      <c r="Q24" s="23"/>
      <c r="R24" s="78">
        <f t="shared" si="10"/>
        <v>2</v>
      </c>
      <c r="S24" s="79">
        <f>N24*$B$24</f>
        <v>30</v>
      </c>
      <c r="T24" s="159">
        <f>O24*$B$24</f>
        <v>30</v>
      </c>
      <c r="U24" s="159">
        <f>P24*$B$24</f>
        <v>0</v>
      </c>
      <c r="V24" s="80">
        <f>Q24*$B$24</f>
        <v>0</v>
      </c>
      <c r="W24" s="81">
        <f t="shared" si="11"/>
        <v>60</v>
      </c>
      <c r="X24" s="154">
        <f t="shared" si="4"/>
        <v>180</v>
      </c>
      <c r="Y24" s="43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</row>
    <row r="25" spans="1:45" ht="15.75" customHeight="1">
      <c r="A25" s="158" t="s">
        <v>66</v>
      </c>
      <c r="B25" s="20">
        <v>30</v>
      </c>
      <c r="C25" s="21"/>
      <c r="D25" s="22">
        <v>1</v>
      </c>
      <c r="E25" s="22"/>
      <c r="F25" s="23">
        <v>1</v>
      </c>
      <c r="G25" s="78">
        <f t="shared" si="7"/>
        <v>2</v>
      </c>
      <c r="H25" s="79">
        <f>C25*$B$25</f>
        <v>0</v>
      </c>
      <c r="I25" s="159">
        <f>D25*$B$25</f>
        <v>30</v>
      </c>
      <c r="J25" s="159">
        <f>E25*$B$25</f>
        <v>0</v>
      </c>
      <c r="K25" s="159">
        <f>F25*$B$25</f>
        <v>30</v>
      </c>
      <c r="L25" s="44">
        <f t="shared" si="1"/>
        <v>60</v>
      </c>
      <c r="M25" s="24">
        <f t="shared" si="8"/>
        <v>32.1</v>
      </c>
      <c r="N25" s="21"/>
      <c r="O25" s="22">
        <v>1</v>
      </c>
      <c r="P25" s="22"/>
      <c r="Q25" s="23"/>
      <c r="R25" s="78">
        <f t="shared" si="10"/>
        <v>1</v>
      </c>
      <c r="S25" s="79">
        <f>N25*$B$25</f>
        <v>0</v>
      </c>
      <c r="T25" s="159">
        <f>O25*$B$25</f>
        <v>30</v>
      </c>
      <c r="U25" s="159">
        <f>P25*$B$25</f>
        <v>0</v>
      </c>
      <c r="V25" s="80">
        <f>Q25*$B$25</f>
        <v>0</v>
      </c>
      <c r="W25" s="81">
        <f t="shared" si="11"/>
        <v>30</v>
      </c>
      <c r="X25" s="154">
        <f t="shared" si="4"/>
        <v>90</v>
      </c>
      <c r="Y25" s="43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</row>
    <row r="26" spans="1:45" ht="15.75" customHeight="1">
      <c r="A26" s="160"/>
      <c r="B26" s="82"/>
      <c r="C26" s="83"/>
      <c r="D26" s="161"/>
      <c r="E26" s="161"/>
      <c r="F26" s="84"/>
      <c r="G26" s="82"/>
      <c r="H26" s="69"/>
      <c r="I26" s="162"/>
      <c r="J26" s="162"/>
      <c r="K26" s="162"/>
      <c r="L26" s="83"/>
      <c r="M26" s="85"/>
      <c r="N26" s="83"/>
      <c r="O26" s="161"/>
      <c r="P26" s="161"/>
      <c r="Q26" s="84"/>
      <c r="R26" s="82"/>
      <c r="S26" s="69"/>
      <c r="T26" s="162"/>
      <c r="U26" s="162"/>
      <c r="V26" s="86"/>
      <c r="W26" s="82"/>
      <c r="X26" s="163">
        <f t="shared" si="4"/>
        <v>0</v>
      </c>
      <c r="Y26" s="43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</row>
    <row r="27" spans="1:45" ht="15.75" customHeight="1">
      <c r="A27" s="155" t="s">
        <v>67</v>
      </c>
      <c r="B27" s="82"/>
      <c r="C27" s="83"/>
      <c r="D27" s="161"/>
      <c r="E27" s="161"/>
      <c r="F27" s="84"/>
      <c r="G27" s="82"/>
      <c r="H27" s="69">
        <f t="shared" ref="H27:K27" si="12">SUM(H28:H30)</f>
        <v>1500</v>
      </c>
      <c r="I27" s="162">
        <f t="shared" si="12"/>
        <v>2500</v>
      </c>
      <c r="J27" s="162">
        <f t="shared" si="12"/>
        <v>1300</v>
      </c>
      <c r="K27" s="162">
        <f t="shared" si="12"/>
        <v>2600</v>
      </c>
      <c r="L27" s="69">
        <f t="shared" ref="L27:L30" si="13">SUM(H27:K27)</f>
        <v>7900</v>
      </c>
      <c r="M27" s="85"/>
      <c r="N27" s="69">
        <f t="shared" ref="N27:Q27" si="14">SUM(N28:N30)</f>
        <v>0</v>
      </c>
      <c r="O27" s="162">
        <f t="shared" si="14"/>
        <v>0</v>
      </c>
      <c r="P27" s="162">
        <f t="shared" si="14"/>
        <v>0</v>
      </c>
      <c r="Q27" s="86">
        <f t="shared" si="14"/>
        <v>0</v>
      </c>
      <c r="R27" s="71">
        <f>SUM(N27:Q27)</f>
        <v>0</v>
      </c>
      <c r="S27" s="69">
        <f t="shared" ref="S27:V27" si="15">SUM(S28:S30)</f>
        <v>800</v>
      </c>
      <c r="T27" s="162">
        <f t="shared" si="15"/>
        <v>300</v>
      </c>
      <c r="U27" s="162">
        <f t="shared" si="15"/>
        <v>0</v>
      </c>
      <c r="V27" s="86">
        <f t="shared" si="15"/>
        <v>0</v>
      </c>
      <c r="W27" s="71">
        <f t="shared" ref="W27:W30" si="16">SUM(S27:V27)</f>
        <v>1100</v>
      </c>
      <c r="X27" s="154">
        <f t="shared" si="4"/>
        <v>9000</v>
      </c>
      <c r="Y27" s="43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</row>
    <row r="28" spans="1:45" ht="15.75" customHeight="1">
      <c r="A28" s="164" t="s">
        <v>68</v>
      </c>
      <c r="B28" s="78"/>
      <c r="C28" s="87"/>
      <c r="D28" s="165"/>
      <c r="E28" s="165"/>
      <c r="F28" s="88"/>
      <c r="G28" s="78"/>
      <c r="H28" s="25">
        <v>1500</v>
      </c>
      <c r="I28" s="26">
        <v>2000</v>
      </c>
      <c r="J28" s="26"/>
      <c r="K28" s="26">
        <v>1500</v>
      </c>
      <c r="L28" s="44">
        <f t="shared" si="13"/>
        <v>5000</v>
      </c>
      <c r="M28" s="89"/>
      <c r="N28" s="87"/>
      <c r="O28" s="165"/>
      <c r="P28" s="165"/>
      <c r="Q28" s="88"/>
      <c r="R28" s="78"/>
      <c r="S28" s="25">
        <v>800</v>
      </c>
      <c r="T28" s="26">
        <v>100</v>
      </c>
      <c r="U28" s="26"/>
      <c r="V28" s="27"/>
      <c r="W28" s="81">
        <f t="shared" si="16"/>
        <v>900</v>
      </c>
      <c r="X28" s="154">
        <f t="shared" si="4"/>
        <v>5900</v>
      </c>
      <c r="Y28" s="43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</row>
    <row r="29" spans="1:45" ht="15.75" customHeight="1">
      <c r="A29" s="164" t="s">
        <v>69</v>
      </c>
      <c r="B29" s="90"/>
      <c r="C29" s="91"/>
      <c r="D29" s="166"/>
      <c r="E29" s="166"/>
      <c r="F29" s="92"/>
      <c r="G29" s="90"/>
      <c r="H29" s="28"/>
      <c r="I29" s="26"/>
      <c r="J29" s="26">
        <v>1000</v>
      </c>
      <c r="K29" s="26">
        <v>1000</v>
      </c>
      <c r="L29" s="44">
        <f t="shared" si="13"/>
        <v>2000</v>
      </c>
      <c r="M29" s="93"/>
      <c r="N29" s="91"/>
      <c r="O29" s="166"/>
      <c r="P29" s="167"/>
      <c r="Q29" s="92"/>
      <c r="R29" s="90"/>
      <c r="S29" s="28"/>
      <c r="T29" s="26"/>
      <c r="U29" s="26"/>
      <c r="V29" s="27"/>
      <c r="W29" s="81">
        <f t="shared" si="16"/>
        <v>0</v>
      </c>
      <c r="X29" s="154">
        <f t="shared" si="4"/>
        <v>2000</v>
      </c>
      <c r="Y29" s="43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</row>
    <row r="30" spans="1:45" ht="15.75" customHeight="1">
      <c r="A30" s="164" t="s">
        <v>70</v>
      </c>
      <c r="B30" s="90"/>
      <c r="C30" s="91"/>
      <c r="D30" s="166"/>
      <c r="E30" s="166"/>
      <c r="F30" s="92"/>
      <c r="G30" s="90"/>
      <c r="H30" s="28"/>
      <c r="I30" s="26">
        <v>500</v>
      </c>
      <c r="J30" s="26">
        <v>300</v>
      </c>
      <c r="K30" s="26">
        <v>100</v>
      </c>
      <c r="L30" s="44">
        <f t="shared" si="13"/>
        <v>900</v>
      </c>
      <c r="M30" s="93"/>
      <c r="N30" s="91"/>
      <c r="O30" s="166"/>
      <c r="P30" s="167"/>
      <c r="Q30" s="92"/>
      <c r="R30" s="90"/>
      <c r="S30" s="28"/>
      <c r="T30" s="26">
        <v>200</v>
      </c>
      <c r="U30" s="26"/>
      <c r="V30" s="27"/>
      <c r="W30" s="81">
        <f t="shared" si="16"/>
        <v>200</v>
      </c>
      <c r="X30" s="154">
        <f t="shared" si="4"/>
        <v>1100</v>
      </c>
      <c r="Y30" s="43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</row>
    <row r="31" spans="1:45" ht="15.75" customHeight="1">
      <c r="A31" s="151"/>
      <c r="B31" s="64"/>
      <c r="C31" s="94"/>
      <c r="D31" s="152"/>
      <c r="E31" s="152"/>
      <c r="F31" s="67"/>
      <c r="G31" s="64"/>
      <c r="H31" s="68"/>
      <c r="I31" s="46"/>
      <c r="J31" s="46"/>
      <c r="K31" s="46"/>
      <c r="L31" s="66"/>
      <c r="M31" s="95"/>
      <c r="N31" s="94"/>
      <c r="O31" s="152"/>
      <c r="P31" s="152"/>
      <c r="Q31" s="67"/>
      <c r="R31" s="64"/>
      <c r="S31" s="68"/>
      <c r="T31" s="46"/>
      <c r="U31" s="46"/>
      <c r="V31" s="96"/>
      <c r="W31" s="65"/>
      <c r="X31" s="163">
        <f t="shared" si="4"/>
        <v>0</v>
      </c>
      <c r="Y31" s="43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</row>
    <row r="32" spans="1:45" ht="15.75" customHeight="1">
      <c r="A32" s="151" t="s">
        <v>42</v>
      </c>
      <c r="B32" s="97">
        <f>B9</f>
        <v>0.20608108108108109</v>
      </c>
      <c r="C32" s="66"/>
      <c r="D32" s="152"/>
      <c r="E32" s="152"/>
      <c r="F32" s="67"/>
      <c r="G32" s="64"/>
      <c r="H32" s="68">
        <f>$B$32*H16</f>
        <v>529.62837837837844</v>
      </c>
      <c r="I32" s="153">
        <f>$B$32*I16</f>
        <v>750.1351351351351</v>
      </c>
      <c r="J32" s="153">
        <f>$B$32*J16</f>
        <v>504.89864864864865</v>
      </c>
      <c r="K32" s="153">
        <f>$B$32*K16</f>
        <v>787.2297297297298</v>
      </c>
      <c r="L32" s="69">
        <f t="shared" ref="L32:L36" si="17">SUM(H32:K32)</f>
        <v>2571.8918918918916</v>
      </c>
      <c r="M32" s="30">
        <f>B9</f>
        <v>0.20608108108108109</v>
      </c>
      <c r="N32" s="66"/>
      <c r="O32" s="152"/>
      <c r="P32" s="152"/>
      <c r="Q32" s="67"/>
      <c r="R32" s="98"/>
      <c r="S32" s="68">
        <f>$M$32*S16</f>
        <v>373.00675675675677</v>
      </c>
      <c r="T32" s="153">
        <f>$M$32*T16</f>
        <v>259.66216216216219</v>
      </c>
      <c r="U32" s="153">
        <f>$M$32*U16</f>
        <v>0</v>
      </c>
      <c r="V32" s="99">
        <f>$M$32*V16</f>
        <v>0</v>
      </c>
      <c r="W32" s="86">
        <f t="shared" ref="W32:W36" si="18">SUM(S32:V32)</f>
        <v>632.66891891891896</v>
      </c>
      <c r="X32" s="154">
        <f t="shared" si="4"/>
        <v>3204.5608108108108</v>
      </c>
      <c r="Y32" s="43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</row>
    <row r="33" spans="1:45" ht="15.75" customHeight="1">
      <c r="A33" s="168"/>
      <c r="B33" s="100"/>
      <c r="C33" s="66"/>
      <c r="D33" s="141"/>
      <c r="E33" s="141"/>
      <c r="F33" s="101"/>
      <c r="G33" s="100"/>
      <c r="H33" s="102"/>
      <c r="I33" s="169"/>
      <c r="J33" s="169"/>
      <c r="K33" s="169"/>
      <c r="L33" s="44">
        <f t="shared" si="17"/>
        <v>0</v>
      </c>
      <c r="M33" s="32"/>
      <c r="N33" s="66"/>
      <c r="O33" s="141"/>
      <c r="P33" s="141"/>
      <c r="Q33" s="101"/>
      <c r="R33" s="103"/>
      <c r="S33" s="102"/>
      <c r="T33" s="169"/>
      <c r="U33" s="169"/>
      <c r="V33" s="104"/>
      <c r="W33" s="96">
        <f t="shared" si="18"/>
        <v>0</v>
      </c>
      <c r="X33" s="154">
        <f t="shared" si="4"/>
        <v>0</v>
      </c>
      <c r="Y33" s="43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</row>
    <row r="34" spans="1:45" ht="15.75" customHeight="1">
      <c r="A34" s="151" t="s">
        <v>71</v>
      </c>
      <c r="B34" s="97">
        <f>B7</f>
        <v>0.05</v>
      </c>
      <c r="C34" s="66"/>
      <c r="D34" s="152"/>
      <c r="E34" s="152"/>
      <c r="F34" s="67"/>
      <c r="G34" s="64"/>
      <c r="H34" s="68">
        <f>$B$34*(H16+H32)</f>
        <v>154.98141891891893</v>
      </c>
      <c r="I34" s="68">
        <f>$B$34*(I16+I32)</f>
        <v>219.50675675675677</v>
      </c>
      <c r="J34" s="68">
        <f>$B$34*(J16+J32)</f>
        <v>147.74493243243245</v>
      </c>
      <c r="K34" s="68">
        <f>$B$34*(K16+K32)</f>
        <v>230.36148648648651</v>
      </c>
      <c r="L34" s="69">
        <f t="shared" si="17"/>
        <v>752.59459459459458</v>
      </c>
      <c r="M34" s="30">
        <f>B7</f>
        <v>0.05</v>
      </c>
      <c r="N34" s="66"/>
      <c r="O34" s="152"/>
      <c r="P34" s="152"/>
      <c r="Q34" s="67"/>
      <c r="R34" s="98"/>
      <c r="S34" s="68">
        <f>$M$34*(S32+S16)</f>
        <v>109.15033783783784</v>
      </c>
      <c r="T34" s="153">
        <f>$M$34*(T32+T16)</f>
        <v>75.983108108108112</v>
      </c>
      <c r="U34" s="153">
        <f>$M$34*(U32+U16)</f>
        <v>0</v>
      </c>
      <c r="V34" s="99">
        <f>$M$34*(V32+V16)</f>
        <v>0</v>
      </c>
      <c r="W34" s="86">
        <f t="shared" si="18"/>
        <v>185.13344594594594</v>
      </c>
      <c r="X34" s="154">
        <f t="shared" si="4"/>
        <v>937.72804054054052</v>
      </c>
      <c r="Y34" s="43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</row>
    <row r="35" spans="1:45" ht="15.75" customHeight="1">
      <c r="A35" s="168"/>
      <c r="B35" s="100"/>
      <c r="C35" s="66"/>
      <c r="D35" s="141"/>
      <c r="E35" s="141"/>
      <c r="F35" s="101"/>
      <c r="G35" s="100"/>
      <c r="H35" s="102"/>
      <c r="I35" s="169"/>
      <c r="J35" s="169"/>
      <c r="K35" s="169"/>
      <c r="L35" s="44">
        <f t="shared" si="17"/>
        <v>0</v>
      </c>
      <c r="M35" s="32"/>
      <c r="N35" s="66"/>
      <c r="O35" s="141"/>
      <c r="P35" s="141"/>
      <c r="Q35" s="101"/>
      <c r="R35" s="103"/>
      <c r="S35" s="102"/>
      <c r="T35" s="169"/>
      <c r="U35" s="169"/>
      <c r="V35" s="104"/>
      <c r="W35" s="96">
        <f t="shared" si="18"/>
        <v>0</v>
      </c>
      <c r="X35" s="154">
        <f t="shared" si="4"/>
        <v>0</v>
      </c>
      <c r="Y35" s="43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</row>
    <row r="36" spans="1:45" ht="15.75" customHeight="1">
      <c r="A36" s="170" t="s">
        <v>44</v>
      </c>
      <c r="B36" s="34">
        <f>B10</f>
        <v>0.23249299719887956</v>
      </c>
      <c r="C36" s="35"/>
      <c r="D36" s="36"/>
      <c r="E36" s="36"/>
      <c r="F36" s="37"/>
      <c r="G36" s="33"/>
      <c r="H36" s="38">
        <f>$B$36*H16</f>
        <v>597.50700280112051</v>
      </c>
      <c r="I36" s="38">
        <f>$B$36*I16</f>
        <v>846.27450980392155</v>
      </c>
      <c r="J36" s="38">
        <f>$B$36*J16</f>
        <v>569.60784313725492</v>
      </c>
      <c r="K36" s="38">
        <f>$B$36*K16</f>
        <v>888.12324929971987</v>
      </c>
      <c r="L36" s="39">
        <f t="shared" si="17"/>
        <v>2901.5126050420167</v>
      </c>
      <c r="M36" s="40">
        <f>B10</f>
        <v>0.23249299719887956</v>
      </c>
      <c r="N36" s="35"/>
      <c r="O36" s="36"/>
      <c r="P36" s="36"/>
      <c r="Q36" s="37"/>
      <c r="R36" s="41"/>
      <c r="S36" s="38">
        <f>$M$36*(S16)</f>
        <v>420.81232492997202</v>
      </c>
      <c r="T36" s="38">
        <f>$M$36*(T16)</f>
        <v>292.94117647058823</v>
      </c>
      <c r="U36" s="38">
        <f>$M$36*(U16)</f>
        <v>0</v>
      </c>
      <c r="V36" s="38">
        <f>$M$36*(V16)</f>
        <v>0</v>
      </c>
      <c r="W36" s="42">
        <f t="shared" si="18"/>
        <v>713.75350140056025</v>
      </c>
      <c r="X36" s="154">
        <f t="shared" si="4"/>
        <v>3615.266106442577</v>
      </c>
      <c r="Y36" s="43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</row>
    <row r="37" spans="1:45" ht="15.75" customHeight="1">
      <c r="A37" s="175" t="s">
        <v>72</v>
      </c>
      <c r="B37" s="176"/>
      <c r="C37" s="177"/>
      <c r="D37" s="178"/>
      <c r="E37" s="178"/>
      <c r="F37" s="178"/>
      <c r="G37" s="176">
        <f>SUM(G18:G25)</f>
        <v>80</v>
      </c>
      <c r="H37" s="179"/>
      <c r="I37" s="180"/>
      <c r="J37" s="181"/>
      <c r="K37" s="181"/>
      <c r="L37" s="182">
        <f>L16+L32+L34+L36</f>
        <v>18705.999091528502</v>
      </c>
      <c r="M37" s="183"/>
      <c r="N37" s="177"/>
      <c r="O37" s="178"/>
      <c r="P37" s="178"/>
      <c r="Q37" s="178"/>
      <c r="R37" s="176">
        <f>SUM(R18:R25)</f>
        <v>34</v>
      </c>
      <c r="S37" s="179"/>
      <c r="T37" s="180"/>
      <c r="U37" s="181"/>
      <c r="V37" s="181"/>
      <c r="W37" s="184">
        <f>W16+W32+W34+W36</f>
        <v>4601.5558662654257</v>
      </c>
      <c r="X37" s="171">
        <f t="shared" si="4"/>
        <v>23307.554957793927</v>
      </c>
      <c r="Y37" s="43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</row>
    <row r="38" spans="1:45" ht="15.75" customHeight="1">
      <c r="A38" s="131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3"/>
      <c r="Y38" s="43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</row>
    <row r="39" spans="1:45" ht="15.75" customHeight="1">
      <c r="A39" s="136"/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3"/>
      <c r="Y39" s="43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</row>
    <row r="40" spans="1:45" ht="15.75" customHeight="1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Z40" s="3"/>
    </row>
    <row r="41" spans="1:45" ht="15.75" customHeight="1">
      <c r="Z41" s="3"/>
    </row>
    <row r="42" spans="1:45" ht="15.75" customHeight="1">
      <c r="C42" s="4"/>
      <c r="D42" s="4"/>
      <c r="E42" s="4"/>
      <c r="F42" s="4"/>
      <c r="G42" s="4"/>
      <c r="H42" s="4"/>
      <c r="I42" s="4"/>
      <c r="J42" s="4"/>
      <c r="K42" s="4"/>
      <c r="L42" s="4"/>
      <c r="M42" s="31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3"/>
    </row>
    <row r="43" spans="1:45" ht="15.75" customHeight="1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3"/>
    </row>
    <row r="44" spans="1:45" ht="15.75" customHeight="1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3"/>
    </row>
    <row r="45" spans="1:45" ht="15.75" customHeight="1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3"/>
    </row>
    <row r="46" spans="1:45" ht="15.75" customHeight="1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3"/>
    </row>
    <row r="47" spans="1:45" ht="15.75" customHeight="1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3"/>
    </row>
    <row r="48" spans="1:45" ht="15.75" customHeight="1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3"/>
    </row>
    <row r="49" spans="3:26" ht="15.75" customHeight="1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3"/>
    </row>
    <row r="50" spans="3:26" ht="15.75" customHeight="1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3"/>
    </row>
    <row r="51" spans="3:26" ht="15.75" customHeight="1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3"/>
    </row>
    <row r="52" spans="3:26" ht="15.75" customHeight="1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3"/>
    </row>
    <row r="53" spans="3:26" ht="15.75" customHeight="1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3"/>
    </row>
    <row r="54" spans="3:26" ht="15.75" customHeight="1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3"/>
    </row>
    <row r="55" spans="3:26" ht="15.75" customHeight="1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3"/>
    </row>
    <row r="56" spans="3:26" ht="15.75" customHeight="1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3"/>
    </row>
    <row r="57" spans="3:26" ht="15.75" customHeight="1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3"/>
    </row>
    <row r="58" spans="3:26" ht="15.75" customHeight="1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3"/>
    </row>
    <row r="59" spans="3:26" ht="15.75" customHeight="1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3"/>
    </row>
    <row r="60" spans="3:26" ht="15.75" customHeight="1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3"/>
    </row>
    <row r="61" spans="3:26" ht="15.75" customHeight="1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3"/>
    </row>
    <row r="62" spans="3:26" ht="15.75" customHeight="1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3"/>
    </row>
    <row r="63" spans="3:26" ht="15.75" customHeight="1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3"/>
    </row>
    <row r="64" spans="3:26" ht="15.75" customHeight="1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3"/>
    </row>
    <row r="65" spans="3:26" ht="15.75" customHeight="1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3"/>
    </row>
    <row r="66" spans="3:26" ht="15.75" customHeight="1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3"/>
    </row>
    <row r="67" spans="3:26" ht="15.75" customHeight="1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3"/>
    </row>
    <row r="68" spans="3:26" ht="15.75" customHeight="1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3"/>
    </row>
    <row r="69" spans="3:26" ht="15.75" customHeight="1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3"/>
    </row>
    <row r="70" spans="3:26" ht="15.75" customHeight="1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3"/>
    </row>
    <row r="71" spans="3:26" ht="15.75" customHeight="1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3"/>
    </row>
    <row r="72" spans="3:26" ht="15.75" customHeight="1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3"/>
    </row>
    <row r="73" spans="3:26" ht="15.75" customHeight="1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3"/>
    </row>
    <row r="74" spans="3:26" ht="15.75" customHeight="1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3"/>
    </row>
    <row r="75" spans="3:26" ht="15.75" customHeight="1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3"/>
    </row>
    <row r="76" spans="3:26" ht="15.75" customHeight="1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3"/>
    </row>
    <row r="77" spans="3:26" ht="15.75" customHeight="1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3"/>
    </row>
    <row r="78" spans="3:26" ht="15.75" customHeight="1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3"/>
    </row>
    <row r="79" spans="3:26" ht="15.75" customHeight="1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3"/>
    </row>
    <row r="80" spans="3:26" ht="15.75" customHeight="1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3"/>
    </row>
    <row r="81" spans="3:26" ht="15.75" customHeight="1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3"/>
    </row>
    <row r="82" spans="3:26" ht="15.75" customHeight="1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3"/>
    </row>
    <row r="83" spans="3:26" ht="15.75" customHeight="1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3"/>
    </row>
    <row r="84" spans="3:26" ht="15.75" customHeight="1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3"/>
    </row>
    <row r="85" spans="3:26" ht="15.75" customHeight="1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3"/>
    </row>
    <row r="86" spans="3:26" ht="15.75" customHeight="1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3"/>
    </row>
    <row r="87" spans="3:26" ht="15.75" customHeight="1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3"/>
    </row>
    <row r="88" spans="3:26" ht="15.75" customHeight="1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3"/>
    </row>
    <row r="89" spans="3:26" ht="15.75" customHeight="1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3"/>
    </row>
    <row r="90" spans="3:26" ht="15.75" customHeight="1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3"/>
    </row>
    <row r="91" spans="3:26" ht="15.75" customHeight="1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3"/>
    </row>
    <row r="92" spans="3:26" ht="15.75" customHeight="1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3"/>
    </row>
    <row r="93" spans="3:26" ht="15.75" customHeight="1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3"/>
    </row>
    <row r="94" spans="3:26" ht="15.75" customHeight="1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3"/>
    </row>
    <row r="95" spans="3:26" ht="15.75" customHeight="1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3"/>
    </row>
    <row r="96" spans="3:26" ht="15.75" customHeight="1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3"/>
    </row>
    <row r="97" spans="3:26" ht="15.75" customHeight="1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3"/>
    </row>
    <row r="98" spans="3:26" ht="15.75" customHeight="1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3"/>
    </row>
    <row r="99" spans="3:26" ht="15.75" customHeight="1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3"/>
    </row>
    <row r="100" spans="3:26" ht="15.75" customHeight="1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3"/>
    </row>
    <row r="101" spans="3:26" ht="15.75" customHeight="1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3"/>
    </row>
    <row r="102" spans="3:26" ht="15.75" customHeight="1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3"/>
    </row>
    <row r="103" spans="3:26" ht="15.75" customHeight="1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3"/>
    </row>
    <row r="104" spans="3:26" ht="15.75" customHeight="1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3"/>
    </row>
    <row r="105" spans="3:26" ht="15.75" customHeight="1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3"/>
    </row>
    <row r="106" spans="3:26" ht="15.75" customHeight="1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3"/>
    </row>
    <row r="107" spans="3:26" ht="15.75" customHeight="1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3"/>
    </row>
    <row r="108" spans="3:26" ht="15.75" customHeight="1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3"/>
    </row>
    <row r="109" spans="3:26" ht="15.75" customHeight="1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3"/>
    </row>
    <row r="110" spans="3:26" ht="15.75" customHeight="1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3"/>
    </row>
    <row r="111" spans="3:26" ht="15.75" customHeight="1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3"/>
    </row>
    <row r="112" spans="3:26" ht="15.75" customHeight="1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3"/>
    </row>
    <row r="113" spans="3:26" ht="15.75" customHeight="1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3"/>
    </row>
    <row r="114" spans="3:26" ht="15.75" customHeight="1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3"/>
    </row>
    <row r="115" spans="3:26" ht="15.75" customHeight="1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3"/>
    </row>
    <row r="116" spans="3:26" ht="15.75" customHeight="1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3"/>
    </row>
    <row r="117" spans="3:26" ht="15.75" customHeight="1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3"/>
    </row>
    <row r="118" spans="3:26" ht="15.75" customHeight="1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3"/>
    </row>
    <row r="119" spans="3:26" ht="15.75" customHeight="1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3"/>
    </row>
    <row r="120" spans="3:26" ht="15.75" customHeight="1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3"/>
    </row>
    <row r="121" spans="3:26" ht="15.75" customHeight="1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3"/>
    </row>
    <row r="122" spans="3:26" ht="15.75" customHeight="1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3"/>
    </row>
    <row r="123" spans="3:26" ht="15.75" customHeight="1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3"/>
    </row>
    <row r="124" spans="3:26" ht="15.75" customHeight="1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3"/>
    </row>
    <row r="125" spans="3:26" ht="15.75" customHeight="1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3"/>
    </row>
    <row r="126" spans="3:26" ht="15.75" customHeight="1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3"/>
    </row>
    <row r="127" spans="3:26" ht="15.75" customHeight="1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3"/>
    </row>
    <row r="128" spans="3:26" ht="15.75" customHeight="1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3"/>
    </row>
    <row r="129" spans="3:26" ht="15.75" customHeight="1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3"/>
    </row>
    <row r="130" spans="3:26" ht="15.75" customHeight="1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3"/>
    </row>
    <row r="131" spans="3:26" ht="15.75" customHeight="1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3"/>
    </row>
    <row r="132" spans="3:26" ht="15.75" customHeight="1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3"/>
    </row>
    <row r="133" spans="3:26" ht="15.75" customHeight="1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3"/>
    </row>
    <row r="134" spans="3:26" ht="15.75" customHeight="1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3"/>
    </row>
    <row r="135" spans="3:26" ht="15.75" customHeight="1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3"/>
    </row>
    <row r="136" spans="3:26" ht="15.75" customHeight="1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3"/>
    </row>
    <row r="137" spans="3:26" ht="15.75" customHeight="1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3"/>
    </row>
    <row r="138" spans="3:26" ht="15.75" customHeight="1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3"/>
    </row>
    <row r="139" spans="3:26" ht="15.75" customHeight="1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3"/>
    </row>
    <row r="140" spans="3:26" ht="15.75" customHeight="1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3"/>
    </row>
    <row r="141" spans="3:26" ht="15.75" customHeight="1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3"/>
    </row>
    <row r="142" spans="3:26" ht="15.75" customHeight="1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3"/>
    </row>
    <row r="143" spans="3:26" ht="15.75" customHeight="1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3"/>
    </row>
    <row r="144" spans="3:26" ht="15.75" customHeight="1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3"/>
    </row>
    <row r="145" spans="3:26" ht="15.75" customHeight="1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3"/>
    </row>
    <row r="146" spans="3:26" ht="15.75" customHeight="1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3"/>
    </row>
    <row r="147" spans="3:26" ht="15.75" customHeight="1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3"/>
    </row>
    <row r="148" spans="3:26" ht="15.75" customHeight="1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3"/>
    </row>
    <row r="149" spans="3:26" ht="15.75" customHeight="1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3"/>
    </row>
    <row r="150" spans="3:26" ht="15.75" customHeight="1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3"/>
    </row>
    <row r="151" spans="3:26" ht="15.75" customHeight="1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3"/>
    </row>
    <row r="152" spans="3:26" ht="15.75" customHeight="1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3"/>
    </row>
    <row r="153" spans="3:26" ht="15.75" customHeight="1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3"/>
    </row>
    <row r="154" spans="3:26" ht="15.75" customHeight="1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3"/>
    </row>
    <row r="155" spans="3:26" ht="15.75" customHeight="1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3"/>
    </row>
    <row r="156" spans="3:26" ht="15.75" customHeight="1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3"/>
    </row>
    <row r="157" spans="3:26" ht="15.75" customHeight="1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3"/>
    </row>
    <row r="158" spans="3:26" ht="15.75" customHeight="1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3"/>
    </row>
    <row r="159" spans="3:26" ht="15.75" customHeight="1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3"/>
    </row>
    <row r="160" spans="3:26" ht="15.75" customHeight="1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3"/>
    </row>
    <row r="161" spans="3:26" ht="15.75" customHeight="1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3"/>
    </row>
    <row r="162" spans="3:26" ht="15.75" customHeight="1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3"/>
    </row>
    <row r="163" spans="3:26" ht="15.75" customHeight="1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3"/>
    </row>
    <row r="164" spans="3:26" ht="15.75" customHeight="1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3"/>
    </row>
    <row r="165" spans="3:26" ht="15.75" customHeight="1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3"/>
    </row>
    <row r="166" spans="3:26" ht="15.75" customHeight="1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3"/>
    </row>
    <row r="167" spans="3:26" ht="15.75" customHeight="1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3"/>
    </row>
    <row r="168" spans="3:26" ht="15.75" customHeight="1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3"/>
    </row>
    <row r="169" spans="3:26" ht="15.75" customHeight="1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3"/>
    </row>
    <row r="170" spans="3:26" ht="15.75" customHeight="1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3"/>
    </row>
    <row r="171" spans="3:26" ht="15.75" customHeight="1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3"/>
    </row>
    <row r="172" spans="3:26" ht="15.75" customHeight="1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3"/>
    </row>
    <row r="173" spans="3:26" ht="15.75" customHeight="1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3"/>
    </row>
    <row r="174" spans="3:26" ht="15.75" customHeight="1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3"/>
    </row>
    <row r="175" spans="3:26" ht="15.75" customHeight="1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3"/>
    </row>
    <row r="176" spans="3:26" ht="15.75" customHeight="1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3"/>
    </row>
    <row r="177" spans="3:26" ht="15.75" customHeight="1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3"/>
    </row>
    <row r="178" spans="3:26" ht="15.75" customHeight="1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3"/>
    </row>
    <row r="179" spans="3:26" ht="15.75" customHeight="1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3"/>
    </row>
    <row r="180" spans="3:26" ht="15.75" customHeight="1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3"/>
    </row>
    <row r="181" spans="3:26" ht="15.75" customHeight="1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3"/>
    </row>
    <row r="182" spans="3:26" ht="15.75" customHeight="1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3"/>
    </row>
    <row r="183" spans="3:26" ht="15.75" customHeight="1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3"/>
    </row>
    <row r="184" spans="3:26" ht="15.75" customHeight="1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3"/>
    </row>
    <row r="185" spans="3:26" ht="15.75" customHeight="1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3"/>
    </row>
    <row r="186" spans="3:26" ht="15.75" customHeight="1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3"/>
    </row>
    <row r="187" spans="3:26" ht="15.75" customHeight="1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3"/>
    </row>
    <row r="188" spans="3:26" ht="15.75" customHeight="1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3"/>
    </row>
    <row r="189" spans="3:26" ht="15.75" customHeight="1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3"/>
    </row>
    <row r="190" spans="3:26" ht="15.75" customHeight="1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3"/>
    </row>
    <row r="191" spans="3:26" ht="15.75" customHeight="1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3"/>
    </row>
    <row r="192" spans="3:26" ht="15.75" customHeight="1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3"/>
    </row>
    <row r="193" spans="3:26" ht="15.75" customHeight="1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3"/>
    </row>
    <row r="194" spans="3:26" ht="15.75" customHeight="1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3"/>
    </row>
    <row r="195" spans="3:26" ht="15.75" customHeight="1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3"/>
    </row>
    <row r="196" spans="3:26" ht="15.75" customHeight="1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3"/>
    </row>
    <row r="197" spans="3:26" ht="15.75" customHeight="1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3"/>
    </row>
    <row r="198" spans="3:26" ht="15.75" customHeight="1"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3"/>
    </row>
    <row r="199" spans="3:26" ht="15.75" customHeight="1"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3"/>
    </row>
    <row r="200" spans="3:26" ht="15.75" customHeight="1"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3"/>
    </row>
    <row r="201" spans="3:26" ht="15.75" customHeight="1"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3"/>
    </row>
    <row r="202" spans="3:26" ht="15.75" customHeight="1"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3"/>
    </row>
    <row r="203" spans="3:26" ht="15.75" customHeight="1"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3"/>
    </row>
    <row r="204" spans="3:26" ht="15.75" customHeight="1"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3"/>
    </row>
    <row r="205" spans="3:26" ht="15.75" customHeight="1"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3"/>
    </row>
    <row r="206" spans="3:26" ht="15.75" customHeight="1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3"/>
    </row>
    <row r="207" spans="3:26" ht="15.75" customHeight="1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3"/>
    </row>
    <row r="208" spans="3:26" ht="15.75" customHeight="1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3"/>
    </row>
    <row r="209" spans="3:26" ht="15.75" customHeight="1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3"/>
    </row>
    <row r="210" spans="3:26" ht="15.75" customHeight="1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3"/>
    </row>
    <row r="211" spans="3:26" ht="15.75" customHeight="1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3"/>
    </row>
    <row r="212" spans="3:26" ht="15.75" customHeight="1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3"/>
    </row>
    <row r="213" spans="3:26" ht="15.75" customHeight="1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3"/>
    </row>
    <row r="214" spans="3:26" ht="15.75" customHeight="1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3"/>
    </row>
    <row r="215" spans="3:26" ht="15.75" customHeight="1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3"/>
    </row>
    <row r="216" spans="3:26" ht="15.75" customHeight="1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3"/>
    </row>
    <row r="217" spans="3:26" ht="15.75" customHeight="1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3"/>
    </row>
    <row r="218" spans="3:26" ht="15.75" customHeight="1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3"/>
    </row>
    <row r="219" spans="3:26" ht="15.75" customHeight="1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3"/>
    </row>
    <row r="220" spans="3:26" ht="15.75" customHeight="1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3"/>
    </row>
    <row r="221" spans="3:26" ht="15.75" customHeight="1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3"/>
    </row>
    <row r="222" spans="3:26" ht="15.75" customHeight="1"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3"/>
    </row>
    <row r="223" spans="3:26" ht="15.75" customHeight="1"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3"/>
    </row>
    <row r="224" spans="3:26" ht="15.75" customHeight="1"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3"/>
    </row>
    <row r="225" spans="3:26" ht="15.75" customHeight="1"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3"/>
    </row>
    <row r="226" spans="3:26" ht="15.75" customHeight="1"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3"/>
    </row>
    <row r="227" spans="3:26" ht="15.75" customHeight="1"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3"/>
    </row>
    <row r="228" spans="3:26" ht="15.75" customHeight="1"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3"/>
    </row>
    <row r="229" spans="3:26" ht="15.75" customHeight="1"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3"/>
    </row>
    <row r="230" spans="3:26" ht="15.75" customHeight="1"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3"/>
    </row>
    <row r="231" spans="3:26" ht="15.75" customHeight="1"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3"/>
    </row>
    <row r="232" spans="3:26" ht="15.75" customHeight="1"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3"/>
    </row>
    <row r="233" spans="3:26" ht="15.75" customHeight="1"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3"/>
    </row>
    <row r="234" spans="3:26" ht="15.75" customHeight="1"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3"/>
    </row>
    <row r="235" spans="3:26" ht="15.75" customHeight="1"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3"/>
    </row>
    <row r="236" spans="3:26" ht="15.75" customHeight="1"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3"/>
    </row>
    <row r="237" spans="3:26" ht="15.75" customHeight="1"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3"/>
    </row>
    <row r="238" spans="3:26" ht="15.75" customHeight="1"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3"/>
    </row>
    <row r="239" spans="3:26" ht="15.75" customHeight="1"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3"/>
    </row>
    <row r="240" spans="3:26" ht="15.75" customHeight="1"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3"/>
    </row>
    <row r="241" spans="3:26" ht="15.75" customHeight="1"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3"/>
    </row>
    <row r="242" spans="3:26" ht="15.75" customHeight="1"/>
    <row r="243" spans="3:26" ht="15.75" customHeight="1"/>
    <row r="244" spans="3:26" ht="15.75" customHeight="1"/>
    <row r="245" spans="3:26" ht="15.75" customHeight="1"/>
    <row r="246" spans="3:26" ht="15.75" customHeight="1"/>
    <row r="247" spans="3:26" ht="15.75" customHeight="1"/>
    <row r="248" spans="3:26" ht="15.75" customHeight="1"/>
    <row r="249" spans="3:26" ht="15.75" customHeight="1"/>
    <row r="250" spans="3:26" ht="15.75" customHeight="1"/>
    <row r="251" spans="3:26" ht="15.75" customHeight="1"/>
    <row r="252" spans="3:26" ht="15.75" customHeight="1"/>
    <row r="253" spans="3:26" ht="15.75" customHeight="1"/>
    <row r="254" spans="3:26" ht="15.75" customHeight="1"/>
    <row r="255" spans="3:26" ht="15.75" customHeight="1"/>
    <row r="256" spans="3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3">
    <mergeCell ref="A1:X2"/>
    <mergeCell ref="B13:L13"/>
    <mergeCell ref="M13:W13"/>
  </mergeCells>
  <pageMargins left="0.7" right="0.7" top="0.75" bottom="0.75" header="0" footer="0"/>
  <pageSetup paperSize="8" fitToWidth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000"/>
  <sheetViews>
    <sheetView tabSelected="1" workbookViewId="0">
      <selection activeCell="A4" sqref="A4:D4"/>
    </sheetView>
  </sheetViews>
  <sheetFormatPr defaultColWidth="11.125" defaultRowHeight="15" customHeight="1"/>
  <cols>
    <col min="1" max="1" width="16.375" customWidth="1"/>
    <col min="2" max="4" width="10.5" customWidth="1"/>
    <col min="5" max="5" width="2.625" customWidth="1"/>
    <col min="6" max="6" width="26.875" customWidth="1"/>
    <col min="7" max="13" width="10.5" customWidth="1"/>
    <col min="14" max="14" width="3.25" customWidth="1"/>
    <col min="15" max="15" width="17.5" customWidth="1"/>
    <col min="16" max="19" width="10.5" customWidth="1"/>
    <col min="20" max="21" width="12.125" customWidth="1"/>
    <col min="22" max="27" width="10.5" customWidth="1"/>
  </cols>
  <sheetData>
    <row r="1" spans="1:25" ht="15.75" customHeight="1">
      <c r="A1" s="266" t="s">
        <v>73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3"/>
      <c r="W1" s="129"/>
      <c r="X1" s="129"/>
      <c r="Y1" s="129"/>
    </row>
    <row r="2" spans="1:25" ht="15.75" customHeight="1">
      <c r="A2" s="274"/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6"/>
      <c r="W2" s="129"/>
      <c r="X2" s="129"/>
      <c r="Y2" s="129"/>
    </row>
    <row r="3" spans="1:25" ht="15.75" customHeight="1">
      <c r="A3" s="280" t="s">
        <v>74</v>
      </c>
      <c r="B3" s="281"/>
      <c r="C3" s="281"/>
      <c r="D3" s="282"/>
      <c r="E3" s="121"/>
      <c r="F3" s="283" t="s">
        <v>75</v>
      </c>
      <c r="G3" s="281"/>
      <c r="H3" s="281"/>
      <c r="I3" s="281"/>
      <c r="J3" s="281"/>
      <c r="K3" s="281"/>
      <c r="L3" s="281"/>
      <c r="M3" s="282"/>
      <c r="N3" s="121"/>
      <c r="O3" s="283" t="s">
        <v>76</v>
      </c>
      <c r="P3" s="281"/>
      <c r="Q3" s="281"/>
      <c r="R3" s="281"/>
      <c r="S3" s="281"/>
      <c r="T3" s="281"/>
      <c r="U3" s="281"/>
      <c r="V3" s="286"/>
      <c r="W3" s="43"/>
    </row>
    <row r="4" spans="1:25" ht="15.75" customHeight="1">
      <c r="A4" s="287"/>
      <c r="B4" s="287"/>
      <c r="C4" s="287"/>
      <c r="D4" s="287"/>
      <c r="E4" s="43"/>
      <c r="F4" s="47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130"/>
      <c r="W4" s="43"/>
    </row>
    <row r="5" spans="1:25" ht="15.75" customHeight="1">
      <c r="A5" s="185"/>
      <c r="B5" s="185"/>
      <c r="C5" s="185"/>
      <c r="D5" s="185"/>
      <c r="E5" s="43"/>
      <c r="F5" s="47"/>
      <c r="G5" s="43"/>
      <c r="H5" s="284" t="s">
        <v>50</v>
      </c>
      <c r="I5" s="285"/>
      <c r="J5" s="284" t="s">
        <v>37</v>
      </c>
      <c r="K5" s="285"/>
      <c r="L5" s="244"/>
      <c r="M5" s="43"/>
      <c r="N5" s="43"/>
      <c r="O5" s="43"/>
      <c r="P5" s="43"/>
      <c r="Q5" s="288" t="s">
        <v>50</v>
      </c>
      <c r="R5" s="289"/>
      <c r="S5" s="288" t="s">
        <v>37</v>
      </c>
      <c r="T5" s="289"/>
      <c r="U5" s="244"/>
      <c r="V5" s="130"/>
      <c r="W5" s="43"/>
    </row>
    <row r="6" spans="1:25" ht="15.75" customHeight="1">
      <c r="A6" s="193"/>
      <c r="B6" s="194" t="s">
        <v>46</v>
      </c>
      <c r="C6" s="195" t="s">
        <v>47</v>
      </c>
      <c r="D6" s="196" t="s">
        <v>77</v>
      </c>
      <c r="E6" s="43"/>
      <c r="F6" s="48"/>
      <c r="G6" s="52" t="s">
        <v>78</v>
      </c>
      <c r="H6" s="52" t="s">
        <v>46</v>
      </c>
      <c r="I6" s="52" t="s">
        <v>47</v>
      </c>
      <c r="J6" s="52" t="s">
        <v>46</v>
      </c>
      <c r="K6" s="247" t="s">
        <v>47</v>
      </c>
      <c r="L6" s="195" t="s">
        <v>79</v>
      </c>
      <c r="M6" s="196" t="s">
        <v>77</v>
      </c>
      <c r="N6" s="43"/>
      <c r="O6" s="187"/>
      <c r="P6" s="199" t="s">
        <v>80</v>
      </c>
      <c r="Q6" s="197" t="s">
        <v>46</v>
      </c>
      <c r="R6" s="201" t="s">
        <v>47</v>
      </c>
      <c r="S6" s="197" t="s">
        <v>46</v>
      </c>
      <c r="T6" s="252" t="s">
        <v>47</v>
      </c>
      <c r="U6" s="195" t="s">
        <v>79</v>
      </c>
      <c r="V6" s="196" t="s">
        <v>77</v>
      </c>
      <c r="W6" s="43"/>
    </row>
    <row r="7" spans="1:25" ht="15.75" customHeight="1">
      <c r="A7" s="189" t="s">
        <v>81</v>
      </c>
      <c r="B7" s="188"/>
      <c r="C7" s="186"/>
      <c r="D7" s="190"/>
      <c r="E7" s="43"/>
      <c r="F7" s="49"/>
      <c r="G7" s="50"/>
      <c r="H7" s="50"/>
      <c r="I7" s="50"/>
      <c r="J7" s="50"/>
      <c r="K7" s="248"/>
      <c r="L7" s="186"/>
      <c r="M7" s="245"/>
      <c r="N7" s="43"/>
      <c r="O7" s="188"/>
      <c r="P7" s="186"/>
      <c r="Q7" s="43"/>
      <c r="R7" s="186"/>
      <c r="S7" s="43"/>
      <c r="T7" s="188"/>
      <c r="U7" s="186"/>
      <c r="V7" s="43"/>
      <c r="W7" s="43"/>
    </row>
    <row r="8" spans="1:25" ht="15.75" customHeight="1">
      <c r="A8" s="189" t="s">
        <v>82</v>
      </c>
      <c r="B8" s="44">
        <f>('2B Internal Project budget '!L16)*0.6</f>
        <v>7488</v>
      </c>
      <c r="C8" s="186"/>
      <c r="D8" s="96">
        <f t="shared" ref="D8:D11" si="0">B8+C8</f>
        <v>7488</v>
      </c>
      <c r="E8" s="43"/>
      <c r="F8" s="51" t="s">
        <v>60</v>
      </c>
      <c r="G8" s="49">
        <v>136</v>
      </c>
      <c r="H8" s="49">
        <f>'2B Internal Project budget '!G18</f>
        <v>2</v>
      </c>
      <c r="I8" s="49">
        <f>'2B Internal Project budget '!R18</f>
        <v>1</v>
      </c>
      <c r="J8" s="49">
        <f t="shared" ref="J8:J15" si="1">H8*G8</f>
        <v>272</v>
      </c>
      <c r="K8" s="249">
        <f t="shared" ref="K8:K15" si="2">G8*I8</f>
        <v>136</v>
      </c>
      <c r="L8" s="191">
        <f>H8+I8</f>
        <v>3</v>
      </c>
      <c r="M8" s="45">
        <f t="shared" ref="M8:M15" si="3">J8+K8</f>
        <v>408</v>
      </c>
      <c r="N8" s="43"/>
      <c r="O8" s="198" t="s">
        <v>60</v>
      </c>
      <c r="P8" s="191">
        <v>120</v>
      </c>
      <c r="Q8" s="47">
        <v>4</v>
      </c>
      <c r="R8" s="191">
        <v>4</v>
      </c>
      <c r="S8" s="47">
        <f t="shared" ref="S8:S15" si="4">Q8*P8</f>
        <v>480</v>
      </c>
      <c r="T8" s="189">
        <f t="shared" ref="T8:T15" si="5">P8*R8</f>
        <v>480</v>
      </c>
      <c r="U8" s="191">
        <f>Q8+R8</f>
        <v>8</v>
      </c>
      <c r="V8" s="132">
        <f t="shared" ref="V8:V15" si="6">S8+T8</f>
        <v>960</v>
      </c>
      <c r="W8" s="43"/>
    </row>
    <row r="9" spans="1:25" ht="15.75" customHeight="1">
      <c r="A9" s="189" t="s">
        <v>83</v>
      </c>
      <c r="B9" s="44">
        <f>'2B Internal Project budget '!B9*'2C Proposal Budget'!B8</f>
        <v>1543.1351351351352</v>
      </c>
      <c r="C9" s="186"/>
      <c r="D9" s="96">
        <f t="shared" si="0"/>
        <v>1543.1351351351352</v>
      </c>
      <c r="E9" s="43"/>
      <c r="F9" s="51" t="s">
        <v>61</v>
      </c>
      <c r="G9" s="49">
        <v>125</v>
      </c>
      <c r="H9" s="49">
        <f>'2B Internal Project budget '!G19</f>
        <v>17</v>
      </c>
      <c r="I9" s="49">
        <f>'2B Internal Project budget '!R19</f>
        <v>5</v>
      </c>
      <c r="J9" s="49">
        <f t="shared" si="1"/>
        <v>2125</v>
      </c>
      <c r="K9" s="249">
        <f t="shared" si="2"/>
        <v>625</v>
      </c>
      <c r="L9" s="191">
        <f t="shared" ref="L9:L15" si="7">H9+I9</f>
        <v>22</v>
      </c>
      <c r="M9" s="45">
        <f t="shared" si="3"/>
        <v>2750</v>
      </c>
      <c r="N9" s="43"/>
      <c r="O9" s="198" t="s">
        <v>61</v>
      </c>
      <c r="P9" s="191">
        <v>77</v>
      </c>
      <c r="Q9" s="47">
        <v>22</v>
      </c>
      <c r="R9" s="191">
        <v>10</v>
      </c>
      <c r="S9" s="47">
        <f t="shared" si="4"/>
        <v>1694</v>
      </c>
      <c r="T9" s="189">
        <f t="shared" si="5"/>
        <v>770</v>
      </c>
      <c r="U9" s="191">
        <f t="shared" ref="U9:U15" si="8">Q9+R9</f>
        <v>32</v>
      </c>
      <c r="V9" s="132">
        <f t="shared" si="6"/>
        <v>2464</v>
      </c>
      <c r="W9" s="43"/>
    </row>
    <row r="10" spans="1:25" ht="15.75" customHeight="1">
      <c r="A10" s="189" t="s">
        <v>84</v>
      </c>
      <c r="B10" s="44">
        <f>'2B Internal Project budget '!B7*('2C Proposal Budget'!B8+B9)</f>
        <v>451.55675675675678</v>
      </c>
      <c r="C10" s="186"/>
      <c r="D10" s="96">
        <f t="shared" si="0"/>
        <v>451.55675675675678</v>
      </c>
      <c r="E10" s="43"/>
      <c r="F10" s="51" t="s">
        <v>62</v>
      </c>
      <c r="G10" s="49">
        <v>125</v>
      </c>
      <c r="H10" s="49">
        <f>'2B Internal Project budget '!G20</f>
        <v>24</v>
      </c>
      <c r="I10" s="49">
        <f>'2B Internal Project budget '!R20</f>
        <v>12</v>
      </c>
      <c r="J10" s="49">
        <f t="shared" si="1"/>
        <v>3000</v>
      </c>
      <c r="K10" s="249">
        <f t="shared" si="2"/>
        <v>1500</v>
      </c>
      <c r="L10" s="191">
        <f t="shared" si="7"/>
        <v>36</v>
      </c>
      <c r="M10" s="45">
        <f t="shared" si="3"/>
        <v>4500</v>
      </c>
      <c r="N10" s="43"/>
      <c r="O10" s="198" t="s">
        <v>62</v>
      </c>
      <c r="P10" s="191">
        <v>76</v>
      </c>
      <c r="Q10" s="47">
        <v>28</v>
      </c>
      <c r="R10" s="191">
        <v>14</v>
      </c>
      <c r="S10" s="47">
        <f t="shared" si="4"/>
        <v>2128</v>
      </c>
      <c r="T10" s="189">
        <f t="shared" si="5"/>
        <v>1064</v>
      </c>
      <c r="U10" s="191">
        <f t="shared" si="8"/>
        <v>42</v>
      </c>
      <c r="V10" s="132">
        <f t="shared" si="6"/>
        <v>3192</v>
      </c>
      <c r="W10" s="43"/>
    </row>
    <row r="11" spans="1:25" ht="15.75" customHeight="1">
      <c r="A11" s="189" t="s">
        <v>28</v>
      </c>
      <c r="B11" s="44">
        <f>'2B Internal Project budget '!B10*'2C Proposal Budget'!B8</f>
        <v>1740.90756302521</v>
      </c>
      <c r="C11" s="186"/>
      <c r="D11" s="96">
        <f t="shared" si="0"/>
        <v>1740.90756302521</v>
      </c>
      <c r="E11" s="43"/>
      <c r="F11" s="51" t="s">
        <v>63</v>
      </c>
      <c r="G11" s="49">
        <v>100</v>
      </c>
      <c r="H11" s="49">
        <f>'2B Internal Project budget '!G21</f>
        <v>27</v>
      </c>
      <c r="I11" s="49">
        <f>'2B Internal Project budget '!R21</f>
        <v>13</v>
      </c>
      <c r="J11" s="49">
        <f t="shared" si="1"/>
        <v>2700</v>
      </c>
      <c r="K11" s="249">
        <f t="shared" si="2"/>
        <v>1300</v>
      </c>
      <c r="L11" s="191">
        <f t="shared" si="7"/>
        <v>40</v>
      </c>
      <c r="M11" s="45">
        <f t="shared" si="3"/>
        <v>4000</v>
      </c>
      <c r="N11" s="43"/>
      <c r="O11" s="198" t="s">
        <v>63</v>
      </c>
      <c r="P11" s="191">
        <v>70</v>
      </c>
      <c r="Q11" s="47">
        <v>29</v>
      </c>
      <c r="R11" s="191">
        <f>'2B Internal Project budget '!R21</f>
        <v>13</v>
      </c>
      <c r="S11" s="47">
        <f t="shared" si="4"/>
        <v>2030</v>
      </c>
      <c r="T11" s="189">
        <f t="shared" si="5"/>
        <v>910</v>
      </c>
      <c r="U11" s="191">
        <f t="shared" si="8"/>
        <v>42</v>
      </c>
      <c r="V11" s="132">
        <f t="shared" si="6"/>
        <v>2940</v>
      </c>
      <c r="W11" s="43"/>
    </row>
    <row r="12" spans="1:25" ht="15.75" customHeight="1">
      <c r="A12" s="188" t="s">
        <v>85</v>
      </c>
      <c r="B12" s="44">
        <f>SUM(B8:B11)</f>
        <v>11223.599454917101</v>
      </c>
      <c r="C12" s="186"/>
      <c r="D12" s="96">
        <f>SUM(D8:D11)</f>
        <v>11223.599454917101</v>
      </c>
      <c r="E12" s="43"/>
      <c r="F12" s="51" t="s">
        <v>64</v>
      </c>
      <c r="G12" s="49">
        <v>100</v>
      </c>
      <c r="H12" s="49">
        <f>'2B Internal Project budget '!G22</f>
        <v>0</v>
      </c>
      <c r="I12" s="49">
        <f>'2B Internal Project budget '!R22</f>
        <v>0</v>
      </c>
      <c r="J12" s="49">
        <f t="shared" si="1"/>
        <v>0</v>
      </c>
      <c r="K12" s="249">
        <f t="shared" si="2"/>
        <v>0</v>
      </c>
      <c r="L12" s="191">
        <f t="shared" si="7"/>
        <v>0</v>
      </c>
      <c r="M12" s="45">
        <f t="shared" si="3"/>
        <v>0</v>
      </c>
      <c r="N12" s="43"/>
      <c r="O12" s="198" t="s">
        <v>64</v>
      </c>
      <c r="P12" s="191">
        <v>50</v>
      </c>
      <c r="Q12" s="47">
        <v>5</v>
      </c>
      <c r="R12" s="191">
        <v>5</v>
      </c>
      <c r="S12" s="47">
        <f t="shared" si="4"/>
        <v>250</v>
      </c>
      <c r="T12" s="189">
        <f t="shared" si="5"/>
        <v>250</v>
      </c>
      <c r="U12" s="191">
        <f t="shared" si="8"/>
        <v>10</v>
      </c>
      <c r="V12" s="132">
        <f t="shared" si="6"/>
        <v>500</v>
      </c>
      <c r="W12" s="43"/>
    </row>
    <row r="13" spans="1:25" ht="15.75" customHeight="1">
      <c r="A13" s="188"/>
      <c r="B13" s="188"/>
      <c r="C13" s="186"/>
      <c r="D13" s="190"/>
      <c r="E13" s="43"/>
      <c r="F13" s="51" t="s">
        <v>65</v>
      </c>
      <c r="G13" s="49">
        <v>100</v>
      </c>
      <c r="H13" s="49">
        <f>'2B Internal Project budget '!G23</f>
        <v>4</v>
      </c>
      <c r="I13" s="49">
        <f>'2B Internal Project budget '!R23</f>
        <v>0</v>
      </c>
      <c r="J13" s="49">
        <f t="shared" si="1"/>
        <v>400</v>
      </c>
      <c r="K13" s="249">
        <f t="shared" si="2"/>
        <v>0</v>
      </c>
      <c r="L13" s="191">
        <f t="shared" si="7"/>
        <v>4</v>
      </c>
      <c r="M13" s="45">
        <f t="shared" si="3"/>
        <v>400</v>
      </c>
      <c r="N13" s="43"/>
      <c r="O13" s="198" t="s">
        <v>65</v>
      </c>
      <c r="P13" s="191">
        <v>60</v>
      </c>
      <c r="Q13" s="47">
        <v>6</v>
      </c>
      <c r="R13" s="251">
        <v>3.19</v>
      </c>
      <c r="S13" s="47">
        <f t="shared" si="4"/>
        <v>360</v>
      </c>
      <c r="T13" s="189">
        <f t="shared" si="5"/>
        <v>191.4</v>
      </c>
      <c r="U13" s="191">
        <f t="shared" si="8"/>
        <v>9.19</v>
      </c>
      <c r="V13" s="132">
        <f t="shared" si="6"/>
        <v>551.4</v>
      </c>
      <c r="W13" s="43"/>
    </row>
    <row r="14" spans="1:25" ht="15.75" customHeight="1">
      <c r="A14" s="188"/>
      <c r="B14" s="189"/>
      <c r="C14" s="191"/>
      <c r="D14" s="190"/>
      <c r="E14" s="43"/>
      <c r="F14" s="51" t="s">
        <v>15</v>
      </c>
      <c r="G14" s="49">
        <v>100</v>
      </c>
      <c r="H14" s="49">
        <f>'2B Internal Project budget '!G24</f>
        <v>4</v>
      </c>
      <c r="I14" s="49">
        <f>'2B Internal Project budget '!R24</f>
        <v>2</v>
      </c>
      <c r="J14" s="49">
        <f t="shared" si="1"/>
        <v>400</v>
      </c>
      <c r="K14" s="249">
        <f t="shared" si="2"/>
        <v>200</v>
      </c>
      <c r="L14" s="191">
        <f t="shared" si="7"/>
        <v>6</v>
      </c>
      <c r="M14" s="45">
        <f t="shared" si="3"/>
        <v>600</v>
      </c>
      <c r="N14" s="43"/>
      <c r="O14" s="198" t="s">
        <v>15</v>
      </c>
      <c r="P14" s="191">
        <v>60</v>
      </c>
      <c r="Q14" s="47">
        <v>5</v>
      </c>
      <c r="R14" s="191">
        <v>3</v>
      </c>
      <c r="S14" s="47">
        <f t="shared" si="4"/>
        <v>300</v>
      </c>
      <c r="T14" s="189">
        <f t="shared" si="5"/>
        <v>180</v>
      </c>
      <c r="U14" s="191">
        <f t="shared" si="8"/>
        <v>8</v>
      </c>
      <c r="V14" s="132">
        <f t="shared" si="6"/>
        <v>480</v>
      </c>
      <c r="W14" s="43"/>
    </row>
    <row r="15" spans="1:25" ht="15.75" customHeight="1">
      <c r="A15" s="189" t="s">
        <v>86</v>
      </c>
      <c r="B15" s="188"/>
      <c r="C15" s="186"/>
      <c r="D15" s="190"/>
      <c r="E15" s="43"/>
      <c r="F15" s="51" t="s">
        <v>66</v>
      </c>
      <c r="G15" s="49">
        <v>100</v>
      </c>
      <c r="H15" s="49">
        <f>'2B Internal Project budget '!G25</f>
        <v>2</v>
      </c>
      <c r="I15" s="49">
        <f>'2B Internal Project budget '!R25</f>
        <v>1</v>
      </c>
      <c r="J15" s="49">
        <f t="shared" si="1"/>
        <v>200</v>
      </c>
      <c r="K15" s="249">
        <f t="shared" si="2"/>
        <v>100</v>
      </c>
      <c r="L15" s="191">
        <f t="shared" si="7"/>
        <v>3</v>
      </c>
      <c r="M15" s="45">
        <f t="shared" si="3"/>
        <v>300</v>
      </c>
      <c r="N15" s="43"/>
      <c r="O15" s="198" t="s">
        <v>66</v>
      </c>
      <c r="P15" s="191">
        <v>60</v>
      </c>
      <c r="Q15" s="47">
        <f>'2B Internal Project budget '!G25</f>
        <v>2</v>
      </c>
      <c r="R15" s="191">
        <f>'2B Internal Project budget '!R25</f>
        <v>1</v>
      </c>
      <c r="S15" s="47">
        <f t="shared" si="4"/>
        <v>120</v>
      </c>
      <c r="T15" s="189">
        <f t="shared" si="5"/>
        <v>60</v>
      </c>
      <c r="U15" s="191">
        <f t="shared" si="8"/>
        <v>3</v>
      </c>
      <c r="V15" s="132">
        <f t="shared" si="6"/>
        <v>180</v>
      </c>
      <c r="W15" s="43"/>
    </row>
    <row r="16" spans="1:25" ht="15.75" customHeight="1">
      <c r="A16" s="189" t="s">
        <v>82</v>
      </c>
      <c r="B16" s="44">
        <f>'2B Internal Project budget '!L16*0.4</f>
        <v>4992</v>
      </c>
      <c r="C16" s="81">
        <f>'2B Internal Project budget '!W16</f>
        <v>3070</v>
      </c>
      <c r="D16" s="96">
        <f t="shared" ref="D16:D19" si="9">B16+C16</f>
        <v>8062</v>
      </c>
      <c r="E16" s="43"/>
      <c r="F16" s="51"/>
      <c r="G16" s="50"/>
      <c r="H16" s="50"/>
      <c r="I16" s="50"/>
      <c r="J16" s="50"/>
      <c r="K16" s="248"/>
      <c r="L16" s="186"/>
      <c r="M16" s="45"/>
      <c r="N16" s="43"/>
      <c r="O16" s="198"/>
      <c r="P16" s="186"/>
      <c r="Q16" s="43"/>
      <c r="R16" s="186"/>
      <c r="S16" s="43"/>
      <c r="T16" s="188"/>
      <c r="U16" s="186"/>
      <c r="V16" s="132"/>
      <c r="W16" s="43"/>
    </row>
    <row r="17" spans="1:23" ht="15.75" customHeight="1">
      <c r="A17" s="189" t="s">
        <v>83</v>
      </c>
      <c r="B17" s="44">
        <f>'2B Internal Project budget '!B9*'2C Proposal Budget'!B16</f>
        <v>1028.7567567567569</v>
      </c>
      <c r="C17" s="191">
        <f>'2B Internal Project budget '!B9*'2C Proposal Budget'!C16</f>
        <v>632.66891891891896</v>
      </c>
      <c r="D17" s="96">
        <f t="shared" si="9"/>
        <v>1661.4256756756758</v>
      </c>
      <c r="E17" s="43"/>
      <c r="F17" s="290" t="s">
        <v>87</v>
      </c>
      <c r="G17" s="291"/>
      <c r="H17" s="291"/>
      <c r="I17" s="291"/>
      <c r="J17" s="292">
        <f>'2B Internal Project budget '!L27*1.15</f>
        <v>9085</v>
      </c>
      <c r="K17" s="293">
        <f>'2B Internal Project budget '!W27*1.15</f>
        <v>1265</v>
      </c>
      <c r="L17" s="294"/>
      <c r="M17" s="295">
        <f t="shared" ref="M17:M18" si="10">J17+K17</f>
        <v>10350</v>
      </c>
      <c r="N17" s="43"/>
      <c r="O17" s="198" t="s">
        <v>88</v>
      </c>
      <c r="P17" s="186"/>
      <c r="Q17" s="43"/>
      <c r="R17" s="186"/>
      <c r="S17" s="46">
        <f>'2B Internal Project budget '!L27</f>
        <v>7900</v>
      </c>
      <c r="T17" s="44">
        <f>'2B Internal Project budget '!W27</f>
        <v>1100</v>
      </c>
      <c r="U17" s="294"/>
      <c r="V17" s="132">
        <f t="shared" ref="V17:V20" si="11">S17+T17</f>
        <v>9000</v>
      </c>
      <c r="W17" s="43"/>
    </row>
    <row r="18" spans="1:23" ht="15.75" customHeight="1">
      <c r="A18" s="189" t="s">
        <v>84</v>
      </c>
      <c r="B18" s="44">
        <f>'2B Internal Project budget '!B7*('2C Proposal Budget'!B16+B17)</f>
        <v>301.03783783783786</v>
      </c>
      <c r="C18" s="191">
        <f>'2B Internal Project budget '!B7*('2C Proposal Budget'!C16+'2C Proposal Budget'!C17)</f>
        <v>185.13344594594597</v>
      </c>
      <c r="D18" s="96">
        <f t="shared" si="9"/>
        <v>486.17128378378379</v>
      </c>
      <c r="E18" s="43"/>
      <c r="F18" s="290" t="s">
        <v>89</v>
      </c>
      <c r="G18" s="291"/>
      <c r="H18" s="291"/>
      <c r="I18" s="291"/>
      <c r="J18" s="292">
        <f t="shared" ref="J18:K18" si="12">SUM(J8:J17)</f>
        <v>18182</v>
      </c>
      <c r="K18" s="293">
        <f t="shared" si="12"/>
        <v>5126</v>
      </c>
      <c r="L18" s="294"/>
      <c r="M18" s="295">
        <f t="shared" si="10"/>
        <v>23308</v>
      </c>
      <c r="N18" s="43"/>
      <c r="O18" s="198" t="s">
        <v>90</v>
      </c>
      <c r="P18" s="186"/>
      <c r="Q18" s="43"/>
      <c r="R18" s="186"/>
      <c r="S18" s="47">
        <f t="shared" ref="S18:T18" si="13">SUM(S8:S17)</f>
        <v>15262</v>
      </c>
      <c r="T18" s="189">
        <f t="shared" si="13"/>
        <v>5005.3999999999996</v>
      </c>
      <c r="U18" s="294"/>
      <c r="V18" s="132">
        <f t="shared" si="11"/>
        <v>20267.400000000001</v>
      </c>
      <c r="W18" s="43"/>
    </row>
    <row r="19" spans="1:23" ht="15.75" customHeight="1">
      <c r="A19" s="189" t="s">
        <v>28</v>
      </c>
      <c r="B19" s="44">
        <f>'2B Internal Project budget '!B10*'2C Proposal Budget'!B16</f>
        <v>1160.6050420168067</v>
      </c>
      <c r="C19" s="191">
        <f>'2B Internal Project budget '!B10*'2C Proposal Budget'!C16</f>
        <v>713.75350140056025</v>
      </c>
      <c r="D19" s="96">
        <f t="shared" si="9"/>
        <v>1874.3585434173669</v>
      </c>
      <c r="E19" s="43"/>
      <c r="F19" s="291"/>
      <c r="G19" s="291"/>
      <c r="H19" s="291"/>
      <c r="I19" s="291"/>
      <c r="J19" s="291"/>
      <c r="K19" s="296"/>
      <c r="L19" s="297"/>
      <c r="M19" s="295"/>
      <c r="N19" s="43"/>
      <c r="O19" s="188"/>
      <c r="P19" s="186"/>
      <c r="Q19" s="43"/>
      <c r="R19" s="186"/>
      <c r="S19" s="43"/>
      <c r="T19" s="188"/>
      <c r="U19" s="297"/>
      <c r="V19" s="132"/>
      <c r="W19" s="43"/>
    </row>
    <row r="20" spans="1:23" ht="15.75" customHeight="1">
      <c r="A20" s="188" t="s">
        <v>85</v>
      </c>
      <c r="B20" s="44">
        <f t="shared" ref="B20:D20" si="14">SUM(B16:B19)</f>
        <v>7482.3996366114015</v>
      </c>
      <c r="C20" s="81">
        <f t="shared" si="14"/>
        <v>4601.5558662654257</v>
      </c>
      <c r="D20" s="96">
        <f t="shared" si="14"/>
        <v>12083.955502876828</v>
      </c>
      <c r="E20" s="43"/>
      <c r="F20" s="290"/>
      <c r="G20" s="298"/>
      <c r="H20" s="291"/>
      <c r="I20" s="291"/>
      <c r="J20" s="292"/>
      <c r="K20" s="293"/>
      <c r="L20" s="294"/>
      <c r="M20" s="295"/>
      <c r="N20" s="43"/>
      <c r="O20" s="198" t="s">
        <v>42</v>
      </c>
      <c r="P20" s="200">
        <v>0.15</v>
      </c>
      <c r="Q20" s="43"/>
      <c r="R20" s="186"/>
      <c r="S20" s="43">
        <f>P20*S18</f>
        <v>2289.2999999999997</v>
      </c>
      <c r="T20" s="188">
        <f>P20*T18</f>
        <v>750.81</v>
      </c>
      <c r="U20" s="294"/>
      <c r="V20" s="132">
        <f t="shared" si="11"/>
        <v>3040.1099999999997</v>
      </c>
      <c r="W20" s="43"/>
    </row>
    <row r="21" spans="1:23" ht="15.75" customHeight="1">
      <c r="A21" s="188"/>
      <c r="B21" s="188"/>
      <c r="C21" s="186"/>
      <c r="D21" s="190"/>
      <c r="E21" s="43"/>
      <c r="F21" s="50"/>
      <c r="G21" s="50"/>
      <c r="H21" s="50"/>
      <c r="I21" s="50"/>
      <c r="J21" s="50"/>
      <c r="K21" s="248"/>
      <c r="L21" s="186"/>
      <c r="M21" s="45"/>
      <c r="N21" s="43"/>
      <c r="O21" s="188"/>
      <c r="P21" s="186"/>
      <c r="Q21" s="43"/>
      <c r="R21" s="186"/>
      <c r="S21" s="43"/>
      <c r="T21" s="188"/>
      <c r="U21" s="297"/>
      <c r="V21" s="132"/>
      <c r="W21" s="43"/>
    </row>
    <row r="22" spans="1:23" s="222" customFormat="1" ht="15.75" customHeight="1">
      <c r="A22" s="231" t="s">
        <v>91</v>
      </c>
      <c r="B22" s="232">
        <f t="shared" ref="B22:C22" si="15">B12+B20</f>
        <v>18705.999091528502</v>
      </c>
      <c r="C22" s="233">
        <f t="shared" si="15"/>
        <v>4601.5558662654257</v>
      </c>
      <c r="D22" s="192">
        <f>B22+C22</f>
        <v>23307.554957793927</v>
      </c>
      <c r="E22" s="121"/>
      <c r="F22" s="231" t="s">
        <v>91</v>
      </c>
      <c r="G22" s="234"/>
      <c r="H22" s="234"/>
      <c r="I22" s="234"/>
      <c r="J22" s="234"/>
      <c r="K22" s="250"/>
      <c r="L22" s="246">
        <f>SUM(L8:L15)</f>
        <v>114</v>
      </c>
      <c r="M22" s="192">
        <f>M20+M18</f>
        <v>23308</v>
      </c>
      <c r="N22" s="121"/>
      <c r="O22" s="231" t="s">
        <v>91</v>
      </c>
      <c r="P22" s="235"/>
      <c r="Q22" s="236"/>
      <c r="R22" s="235"/>
      <c r="S22" s="236"/>
      <c r="T22" s="253"/>
      <c r="U22" s="246">
        <f>SUM(U8:U15)</f>
        <v>154.19</v>
      </c>
      <c r="V22" s="237">
        <f>V20+V18</f>
        <v>23307.510000000002</v>
      </c>
      <c r="W22" s="121"/>
    </row>
    <row r="23" spans="1:23" ht="15.75" customHeight="1">
      <c r="A23" s="134" t="s">
        <v>92</v>
      </c>
      <c r="B23" s="133"/>
      <c r="C23" s="133"/>
      <c r="D23" s="133">
        <f>'2B Internal Project budget '!X37-'2C Proposal Budget'!D22</f>
        <v>0</v>
      </c>
      <c r="E23" s="43"/>
      <c r="F23" s="43"/>
      <c r="G23" s="43"/>
      <c r="H23" s="43"/>
      <c r="I23" s="43"/>
      <c r="J23" s="134" t="s">
        <v>92</v>
      </c>
      <c r="K23" s="134"/>
      <c r="L23" s="134"/>
      <c r="M23" s="133">
        <f>M22-'2B Internal Project budget '!X37</f>
        <v>0.44504220607268508</v>
      </c>
      <c r="N23" s="43"/>
      <c r="O23" s="43"/>
      <c r="P23" s="43"/>
      <c r="Q23" s="43"/>
      <c r="R23" s="43"/>
      <c r="S23" s="134" t="s">
        <v>92</v>
      </c>
      <c r="T23" s="134"/>
      <c r="U23" s="134"/>
      <c r="V23" s="135">
        <f>V22-'2B Internal Project budget '!X37</f>
        <v>-4.4957793925277656E-2</v>
      </c>
      <c r="W23" s="43"/>
    </row>
    <row r="24" spans="1:23" ht="15.75" customHeight="1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8"/>
      <c r="W24" s="43"/>
    </row>
    <row r="25" spans="1:23" ht="15.75" customHeight="1">
      <c r="A25" s="43"/>
      <c r="B25" s="46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</row>
    <row r="26" spans="1:23" ht="15.75" customHeight="1">
      <c r="B26" s="29"/>
    </row>
    <row r="27" spans="1:23" ht="15.75" customHeight="1">
      <c r="B27" s="29"/>
    </row>
    <row r="28" spans="1:23" ht="15.75" customHeight="1">
      <c r="B28" s="29"/>
    </row>
    <row r="29" spans="1:23" ht="15.75" customHeight="1">
      <c r="B29" s="29"/>
    </row>
    <row r="30" spans="1:23" ht="15.75" customHeight="1"/>
    <row r="31" spans="1:23" ht="15.75" customHeight="1"/>
    <row r="32" spans="1:2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1:V2"/>
    <mergeCell ref="A3:D3"/>
    <mergeCell ref="F3:M3"/>
    <mergeCell ref="H5:I5"/>
    <mergeCell ref="J5:K5"/>
    <mergeCell ref="O3:V3"/>
    <mergeCell ref="A4:D4"/>
    <mergeCell ref="Q5:R5"/>
    <mergeCell ref="S5:T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Fiorella Bianchi</dc:creator>
  <cp:keywords/>
  <dc:description/>
  <cp:lastModifiedBy>Fiorella Bianchi</cp:lastModifiedBy>
  <cp:revision/>
  <dcterms:created xsi:type="dcterms:W3CDTF">2025-07-30T12:43:07Z</dcterms:created>
  <dcterms:modified xsi:type="dcterms:W3CDTF">2026-02-02T09:59:18Z</dcterms:modified>
  <cp:category/>
  <cp:contentStatus/>
</cp:coreProperties>
</file>